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3"/>
  <workbookPr filterPrivacy="1" defaultThemeVersion="124226"/>
  <xr:revisionPtr revIDLastSave="0" documentId="8_{E2E83693-5220-9A41-8F27-9838A27DE645}" xr6:coauthVersionLast="33" xr6:coauthVersionMax="33" xr10:uidLastSave="{00000000-0000-0000-0000-000000000000}"/>
  <bookViews>
    <workbookView xWindow="0" yWindow="0" windowWidth="33600" windowHeight="21000" xr2:uid="{00000000-000D-0000-FFFF-FFFF00000000}"/>
  </bookViews>
  <sheets>
    <sheet name="List1" sheetId="1" r:id="rId1"/>
    <sheet name="List2" sheetId="2" r:id="rId2"/>
    <sheet name="List3" sheetId="3" r:id="rId3"/>
  </sheets>
  <calcPr calcId="179017" concurrentCalc="0"/>
</workbook>
</file>

<file path=xl/calcChain.xml><?xml version="1.0" encoding="utf-8"?>
<calcChain xmlns="http://schemas.openxmlformats.org/spreadsheetml/2006/main">
  <c r="D11" i="1" l="1"/>
  <c r="D12" i="1"/>
  <c r="D13" i="1"/>
  <c r="D15" i="1"/>
  <c r="D16" i="1"/>
  <c r="D19" i="1"/>
  <c r="F19" i="1"/>
  <c r="F26" i="1"/>
  <c r="D21" i="1"/>
  <c r="F21" i="1"/>
  <c r="F25" i="1"/>
  <c r="D30" i="1"/>
  <c r="J22" i="1"/>
  <c r="K22" i="1"/>
  <c r="U29" i="1"/>
  <c r="U33" i="1"/>
  <c r="U32" i="1"/>
  <c r="U43" i="1"/>
  <c r="U30" i="1"/>
  <c r="U31" i="1"/>
  <c r="U42" i="1"/>
</calcChain>
</file>

<file path=xl/sharedStrings.xml><?xml version="1.0" encoding="utf-8"?>
<sst xmlns="http://schemas.openxmlformats.org/spreadsheetml/2006/main" count="23" uniqueCount="22">
  <si>
    <t>t</t>
  </si>
  <si>
    <t>Den</t>
  </si>
  <si>
    <t>Měsíc</t>
  </si>
  <si>
    <t>východní délka</t>
  </si>
  <si>
    <t>δ</t>
  </si>
  <si>
    <t>η</t>
  </si>
  <si>
    <t>PSČ</t>
  </si>
  <si>
    <t> τ</t>
  </si>
  <si>
    <t>sin ho</t>
  </si>
  <si>
    <t>cos A0</t>
  </si>
  <si>
    <t>Výpočet pro aktuální polohy Slunce na obloze</t>
  </si>
  <si>
    <t>Zadat hodnoty</t>
  </si>
  <si>
    <t xml:space="preserve">Severní šířka </t>
  </si>
  <si>
    <t xml:space="preserve">Tabulka slouží pro výpočet aktuální pozice Slunce. </t>
  </si>
  <si>
    <t xml:space="preserve">Do pole D 14 zadat hodnotu </t>
  </si>
  <si>
    <t>Aktuální čas</t>
  </si>
  <si>
    <t>Do pole D 6 zadat zkoumaný den</t>
  </si>
  <si>
    <t>Do pole D7 zadat zkoumaný měsíc</t>
  </si>
  <si>
    <t xml:space="preserve">Výsledky: </t>
  </si>
  <si>
    <t xml:space="preserve">Aktuální azimut  Slunce ve zkoumaný den je: </t>
  </si>
  <si>
    <t xml:space="preserve">Aktiuální výška Slunce ve zkoumaný den je: </t>
  </si>
  <si>
    <t>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</si>
</sst>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3"/>
      <color rgb="FF333333"/>
      <name val="Cambria"/>
      <family val="1"/>
      <charset val="238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164" fontId="0" fillId="0" borderId="10" xfId="0" applyNumberFormat="1" applyBorder="1"/>
    <xf numFmtId="165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2" fontId="0" fillId="0" borderId="8" xfId="0" applyNumberFormat="1" applyFont="1" applyBorder="1"/>
    <xf numFmtId="0" fontId="3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0" fillId="0" borderId="18" xfId="0" applyBorder="1"/>
    <xf numFmtId="2" fontId="1" fillId="0" borderId="18" xfId="0" applyNumberFormat="1" applyFont="1" applyBorder="1"/>
    <xf numFmtId="0" fontId="0" fillId="0" borderId="19" xfId="0" applyBorder="1"/>
    <xf numFmtId="164" fontId="0" fillId="0" borderId="18" xfId="0" applyNumberFormat="1" applyBorder="1"/>
    <xf numFmtId="0" fontId="0" fillId="0" borderId="17" xfId="0" applyBorder="1"/>
    <xf numFmtId="2" fontId="0" fillId="0" borderId="18" xfId="0" applyNumberFormat="1" applyBorder="1"/>
    <xf numFmtId="0" fontId="2" fillId="0" borderId="20" xfId="0" applyFont="1" applyBorder="1"/>
    <xf numFmtId="0" fontId="0" fillId="0" borderId="21" xfId="0" applyBorder="1"/>
    <xf numFmtId="165" fontId="0" fillId="0" borderId="21" xfId="0" applyNumberFormat="1" applyBorder="1"/>
    <xf numFmtId="0" fontId="0" fillId="0" borderId="22" xfId="0" applyBorder="1"/>
    <xf numFmtId="0" fontId="0" fillId="0" borderId="20" xfId="0" applyBorder="1"/>
    <xf numFmtId="0" fontId="0" fillId="0" borderId="21" xfId="0" applyFill="1" applyBorder="1"/>
    <xf numFmtId="0" fontId="4" fillId="0" borderId="0" xfId="0" applyFont="1"/>
    <xf numFmtId="0" fontId="0" fillId="0" borderId="23" xfId="0" applyBorder="1"/>
    <xf numFmtId="0" fontId="0" fillId="0" borderId="24" xfId="0" applyBorder="1"/>
    <xf numFmtId="0" fontId="0" fillId="0" borderId="25" xfId="0" applyBorder="1"/>
    <xf numFmtId="2" fontId="0" fillId="0" borderId="0" xfId="0" applyNumberFormat="1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7" xfId="0" applyBorder="1"/>
    <xf numFmtId="165" fontId="0" fillId="0" borderId="13" xfId="0" applyNumberFormat="1" applyBorder="1" applyAlignment="1">
      <alignment horizontal="right"/>
    </xf>
    <xf numFmtId="0" fontId="0" fillId="0" borderId="28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228315</xdr:colOff>
      <xdr:row>1</xdr:row>
      <xdr:rowOff>0</xdr:rowOff>
    </xdr:from>
    <xdr:to>
      <xdr:col>18</xdr:col>
      <xdr:colOff>157869</xdr:colOff>
      <xdr:row>20</xdr:row>
      <xdr:rowOff>54428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1458" y="204107"/>
          <a:ext cx="6869197" cy="38372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3"/>
  <sheetViews>
    <sheetView tabSelected="1" zoomScale="86" zoomScaleNormal="70" workbookViewId="0">
      <selection activeCell="I39" sqref="I39"/>
    </sheetView>
  </sheetViews>
  <sheetFormatPr baseColWidth="10" defaultColWidth="8.83203125" defaultRowHeight="15" x14ac:dyDescent="0.2"/>
  <cols>
    <col min="4" max="4" width="11.83203125" bestFit="1" customWidth="1"/>
    <col min="10" max="10" width="12.33203125" bestFit="1" customWidth="1"/>
  </cols>
  <sheetData>
    <row r="1" spans="2:6" ht="16" thickBot="1" x14ac:dyDescent="0.25"/>
    <row r="2" spans="2:6" ht="16" thickTop="1" x14ac:dyDescent="0.2">
      <c r="B2" s="1" t="s">
        <v>10</v>
      </c>
      <c r="C2" s="2"/>
      <c r="D2" s="2"/>
      <c r="E2" s="2"/>
      <c r="F2" s="3"/>
    </row>
    <row r="3" spans="2:6" ht="16" thickBot="1" x14ac:dyDescent="0.25">
      <c r="B3" s="4"/>
      <c r="C3" s="5"/>
      <c r="D3" s="5"/>
      <c r="E3" s="5"/>
      <c r="F3" s="6"/>
    </row>
    <row r="4" spans="2:6" ht="16" thickBot="1" x14ac:dyDescent="0.25">
      <c r="B4" s="9" t="s">
        <v>11</v>
      </c>
      <c r="C4" s="10"/>
      <c r="D4" s="10"/>
      <c r="E4" s="10"/>
      <c r="F4" s="15"/>
    </row>
    <row r="5" spans="2:6" ht="16" thickBot="1" x14ac:dyDescent="0.25">
      <c r="B5" s="4"/>
      <c r="C5" s="5"/>
      <c r="D5" s="5"/>
      <c r="E5" s="5"/>
      <c r="F5" s="6"/>
    </row>
    <row r="6" spans="2:6" x14ac:dyDescent="0.2">
      <c r="B6" s="18" t="s">
        <v>1</v>
      </c>
      <c r="C6" s="19"/>
      <c r="D6" s="19">
        <v>26</v>
      </c>
      <c r="E6" s="19"/>
      <c r="F6" s="20"/>
    </row>
    <row r="7" spans="2:6" x14ac:dyDescent="0.2">
      <c r="B7" s="26" t="s">
        <v>2</v>
      </c>
      <c r="C7" s="22"/>
      <c r="D7" s="22">
        <v>6</v>
      </c>
      <c r="E7" s="22"/>
      <c r="F7" s="24"/>
    </row>
    <row r="8" spans="2:6" x14ac:dyDescent="0.2">
      <c r="B8" s="26" t="s">
        <v>12</v>
      </c>
      <c r="C8" s="22"/>
      <c r="D8" s="22">
        <v>50</v>
      </c>
      <c r="E8" s="22"/>
      <c r="F8" s="24"/>
    </row>
    <row r="9" spans="2:6" x14ac:dyDescent="0.2">
      <c r="B9" s="26" t="s">
        <v>3</v>
      </c>
      <c r="C9" s="22"/>
      <c r="D9" s="22">
        <v>16</v>
      </c>
      <c r="E9" s="22"/>
      <c r="F9" s="24"/>
    </row>
    <row r="10" spans="2:6" ht="16" thickBot="1" x14ac:dyDescent="0.25">
      <c r="B10" s="32" t="s">
        <v>15</v>
      </c>
      <c r="C10" s="29"/>
      <c r="D10" s="33">
        <v>10</v>
      </c>
      <c r="E10" s="29"/>
      <c r="F10" s="31"/>
    </row>
    <row r="11" spans="2:6" x14ac:dyDescent="0.2">
      <c r="B11" s="18" t="s">
        <v>0</v>
      </c>
      <c r="C11" s="19"/>
      <c r="D11" s="19">
        <f>0.98*D6+29.7*D7</f>
        <v>203.67999999999998</v>
      </c>
      <c r="E11" s="19"/>
      <c r="F11" s="20"/>
    </row>
    <row r="12" spans="2:6" ht="17" x14ac:dyDescent="0.2">
      <c r="B12" s="21" t="s">
        <v>4</v>
      </c>
      <c r="C12" s="22"/>
      <c r="D12" s="23">
        <f>SIN(RADIANS(D11-109))*23.45</f>
        <v>23.371816012398</v>
      </c>
      <c r="E12" s="22"/>
      <c r="F12" s="24"/>
    </row>
    <row r="13" spans="2:6" ht="17" x14ac:dyDescent="0.2">
      <c r="B13" s="21" t="s">
        <v>5</v>
      </c>
      <c r="C13" s="22"/>
      <c r="D13" s="25">
        <f>0.125*SIN(RADIANS(32-D11))-0.165*SIN(RADIANS(2*D11-38))</f>
        <v>-4.4922832489696876E-2</v>
      </c>
      <c r="E13" s="22"/>
      <c r="F13" s="24"/>
    </row>
    <row r="14" spans="2:6" x14ac:dyDescent="0.2">
      <c r="B14" s="26"/>
      <c r="C14" s="22"/>
      <c r="D14" s="22"/>
      <c r="E14" s="22"/>
      <c r="F14" s="24"/>
    </row>
    <row r="15" spans="2:6" x14ac:dyDescent="0.2">
      <c r="B15" s="26" t="s">
        <v>6</v>
      </c>
      <c r="C15" s="22"/>
      <c r="D15" s="27">
        <f>D10+((D9-15)/15)+D13</f>
        <v>10.02174383417697</v>
      </c>
      <c r="E15" s="22"/>
      <c r="F15" s="24"/>
    </row>
    <row r="16" spans="2:6" ht="18" thickBot="1" x14ac:dyDescent="0.25">
      <c r="B16" s="28" t="s">
        <v>7</v>
      </c>
      <c r="C16" s="29"/>
      <c r="D16" s="30">
        <f>15*(D15-12)</f>
        <v>-29.67384248734545</v>
      </c>
      <c r="E16" s="29"/>
      <c r="F16" s="31"/>
    </row>
    <row r="17" spans="2:21" x14ac:dyDescent="0.2">
      <c r="B17" s="4"/>
      <c r="C17" s="5"/>
      <c r="D17" s="5"/>
      <c r="E17" s="5"/>
      <c r="F17" s="6"/>
    </row>
    <row r="18" spans="2:21" ht="16" thickBot="1" x14ac:dyDescent="0.25">
      <c r="B18" s="4"/>
      <c r="C18" s="5"/>
      <c r="D18" s="5"/>
      <c r="E18" s="5"/>
      <c r="F18" s="6"/>
    </row>
    <row r="19" spans="2:21" ht="16" thickBot="1" x14ac:dyDescent="0.25">
      <c r="B19" s="9" t="s">
        <v>8</v>
      </c>
      <c r="C19" s="10"/>
      <c r="D19" s="11">
        <f>SIN(RADIANS(D8))*SIN(RADIANS(D12))+COS(RADIANS(D8))*COS(RADIANS(D12))*COS(RADIANS(D16))</f>
        <v>0.81655373099699102</v>
      </c>
      <c r="E19" s="10"/>
      <c r="F19" s="12">
        <f>ASIN(D19)*180/PI()</f>
        <v>54.741282241505523</v>
      </c>
    </row>
    <row r="20" spans="2:21" ht="16" thickBot="1" x14ac:dyDescent="0.25">
      <c r="B20" s="4"/>
      <c r="C20" s="5"/>
      <c r="D20" s="5"/>
      <c r="E20" s="5"/>
      <c r="F20" s="6"/>
    </row>
    <row r="21" spans="2:21" ht="16" thickBot="1" x14ac:dyDescent="0.25">
      <c r="B21" s="7" t="s">
        <v>9</v>
      </c>
      <c r="C21" s="8"/>
      <c r="D21" s="8">
        <f>TAN(RADIANS(D8))/COS(RADIANS(F19))*(SIN(RADIANS(F19))-(SIN(RADIANS(D12))/SIN(RADIANS(D8))))</f>
        <v>0.61666317936487536</v>
      </c>
      <c r="E21" s="8"/>
      <c r="F21" s="16">
        <f>ACOS(D21)*180/PI()</f>
        <v>51.927130489500485</v>
      </c>
    </row>
    <row r="22" spans="2:21" ht="16" thickTop="1" x14ac:dyDescent="0.2">
      <c r="J22" s="17">
        <f>SIN(-19)</f>
        <v>-0.14987720966295234</v>
      </c>
      <c r="K22" s="17">
        <f>J22*23.45</f>
        <v>-3.5146205665962325</v>
      </c>
    </row>
    <row r="23" spans="2:21" ht="16" thickBot="1" x14ac:dyDescent="0.25"/>
    <row r="24" spans="2:21" ht="21" x14ac:dyDescent="0.25">
      <c r="B24" s="35" t="s">
        <v>18</v>
      </c>
      <c r="C24" s="13"/>
      <c r="D24" s="13"/>
      <c r="E24" s="13"/>
      <c r="F24" s="13"/>
      <c r="G24" s="36"/>
      <c r="K24" s="34" t="s">
        <v>13</v>
      </c>
      <c r="L24" s="34"/>
      <c r="M24" s="34"/>
      <c r="N24" s="34"/>
    </row>
    <row r="25" spans="2:21" x14ac:dyDescent="0.2">
      <c r="B25" s="37" t="s">
        <v>19</v>
      </c>
      <c r="C25" s="5"/>
      <c r="D25" s="5"/>
      <c r="E25" s="5"/>
      <c r="F25" s="38">
        <f>F21</f>
        <v>51.927130489500485</v>
      </c>
      <c r="G25" s="39" t="s">
        <v>21</v>
      </c>
    </row>
    <row r="26" spans="2:21" ht="22" thickBot="1" x14ac:dyDescent="0.3">
      <c r="B26" s="40" t="s">
        <v>20</v>
      </c>
      <c r="C26" s="14"/>
      <c r="D26" s="14"/>
      <c r="E26" s="14"/>
      <c r="F26" s="41">
        <f>F19</f>
        <v>54.741282241505523</v>
      </c>
      <c r="G26" s="42" t="s">
        <v>21</v>
      </c>
      <c r="K26" s="34" t="s">
        <v>16</v>
      </c>
      <c r="L26" s="34"/>
      <c r="M26" s="34"/>
      <c r="N26" s="34"/>
    </row>
    <row r="27" spans="2:21" ht="21" x14ac:dyDescent="0.25">
      <c r="K27" s="34" t="s">
        <v>17</v>
      </c>
      <c r="L27" s="34"/>
      <c r="M27" s="34"/>
      <c r="N27" s="34"/>
    </row>
    <row r="28" spans="2:21" ht="21" x14ac:dyDescent="0.25">
      <c r="K28" s="34" t="s">
        <v>14</v>
      </c>
      <c r="L28" s="34"/>
      <c r="M28" s="34"/>
      <c r="N28" s="34"/>
    </row>
    <row r="29" spans="2:21" x14ac:dyDescent="0.2">
      <c r="U29" s="17">
        <f>TAN(RADIANS(D8))</f>
        <v>1.19175359259421</v>
      </c>
    </row>
    <row r="30" spans="2:21" x14ac:dyDescent="0.2">
      <c r="D30" s="17">
        <f>SIN(90.08-109)</f>
        <v>-7.0385831339612612E-2</v>
      </c>
      <c r="U30" s="17">
        <f>COS(RADIANS(F19))</f>
        <v>0.57726943829973665</v>
      </c>
    </row>
    <row r="31" spans="2:21" x14ac:dyDescent="0.2">
      <c r="U31" s="17">
        <f>SIN(RADIANS(F19))</f>
        <v>0.81655373099699113</v>
      </c>
    </row>
    <row r="32" spans="2:21" x14ac:dyDescent="0.2">
      <c r="U32" s="17">
        <f>SIN(RADIANS(D12))</f>
        <v>0.39669639600188039</v>
      </c>
    </row>
    <row r="33" spans="21:21" x14ac:dyDescent="0.2">
      <c r="U33" s="17">
        <f>SIN(RADIANS(D8))</f>
        <v>0.76604444311897801</v>
      </c>
    </row>
    <row r="42" spans="21:21" x14ac:dyDescent="0.2">
      <c r="U42" s="17">
        <f>U29/U30</f>
        <v>2.0644668044515697</v>
      </c>
    </row>
    <row r="43" spans="21:21" x14ac:dyDescent="0.2">
      <c r="U43" s="17">
        <f>U32/U33</f>
        <v>0.51785036699269882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2018-06-25T20:44:11Z</dcterms:modified>
</cp:coreProperties>
</file>