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https://vstecb-my.sharepoint.com/personal/siroky_vste_cz/Documents/Dokumenty/EO/Výroční Zpráva o Hospodaření 2024/"/>
    </mc:Choice>
  </mc:AlternateContent>
  <xr:revisionPtr revIDLastSave="22" documentId="8_{B92CB19A-4632-4758-A2D5-038A859F4637}" xr6:coauthVersionLast="47" xr6:coauthVersionMax="47" xr10:uidLastSave="{1FD26D6A-E85F-43E3-A0F4-2A0B8EC5963B}"/>
  <bookViews>
    <workbookView xWindow="3930" yWindow="915" windowWidth="23385" windowHeight="17775" tabRatio="823" xr2:uid="{7878E322-3C53-45C9-ACD8-8CD35B60D67E}"/>
  </bookViews>
  <sheets>
    <sheet name="1" sheetId="27" r:id="rId1"/>
    <sheet name="2" sheetId="24" r:id="rId2"/>
    <sheet name="2a" sheetId="30" r:id="rId3"/>
    <sheet name="2b" sheetId="31" r:id="rId4"/>
    <sheet name="3" sheetId="3" r:id="rId5"/>
    <sheet name="4-nepovinná" sheetId="28" r:id="rId6"/>
    <sheet name="5 " sheetId="5" r:id="rId7"/>
    <sheet name="5.a" sheetId="6" r:id="rId8"/>
    <sheet name="5b" sheetId="25" r:id="rId9"/>
    <sheet name="5.c" sheetId="8" r:id="rId10"/>
    <sheet name="5.d" sheetId="29" r:id="rId11"/>
    <sheet name="6" sheetId="10" r:id="rId12"/>
    <sheet name="7" sheetId="11" r:id="rId13"/>
    <sheet name="8" sheetId="12" r:id="rId14"/>
    <sheet name="9" sheetId="13" r:id="rId15"/>
    <sheet name="10" sheetId="14" r:id="rId16"/>
    <sheet name="11" sheetId="15" r:id="rId17"/>
    <sheet name="11.a" sheetId="16" r:id="rId18"/>
    <sheet name="11.b" sheetId="17" r:id="rId19"/>
    <sheet name="11.c" sheetId="18" r:id="rId20"/>
    <sheet name="11.d" sheetId="19" r:id="rId21"/>
    <sheet name="11.e" sheetId="20" r:id="rId22"/>
    <sheet name="11.f" sheetId="21" r:id="rId23"/>
    <sheet name="11.g" sheetId="22" r:id="rId24"/>
  </sheets>
  <definedNames>
    <definedName name="_xlnm._FilterDatabase" localSheetId="6" hidden="1">'5 '!$A$1:$I$35</definedName>
    <definedName name="_xlnm.Print_Area" localSheetId="18">'11.b'!$A$1:$C$28</definedName>
    <definedName name="_xlnm.Print_Area" localSheetId="1">'2'!$A$1:$E$78</definedName>
    <definedName name="_xlnm.Print_Area" localSheetId="2">'2a'!$A$1:$E$78</definedName>
    <definedName name="_xlnm.Print_Area" localSheetId="3">'2b'!$A$1:$E$78</definedName>
    <definedName name="_xlnm.Print_Area" localSheetId="4">'3'!$A$1:$D$14</definedName>
    <definedName name="_xlnm.Print_Area" localSheetId="11">'6'!$A$1:$I$34</definedName>
    <definedName name="_xlnm.Print_Area" localSheetId="13">'8'!$A$1:$X$40</definedName>
    <definedName name="_xlnm.Print_Titles" localSheetId="6">'5 '!$3:$5</definedName>
    <definedName name="Z_2AF6EA2A_E5C5_45EB_B6C4_875AD1E4E056_.wvu.FilterData" localSheetId="6" hidden="1">'5 '!$A$1:$I$35</definedName>
    <definedName name="Z_2AF6EA2A_E5C5_45EB_B6C4_875AD1E4E056_.wvu.PrintArea" localSheetId="18" hidden="1">'11.b'!$A$1:$C$28</definedName>
    <definedName name="Z_2AF6EA2A_E5C5_45EB_B6C4_875AD1E4E056_.wvu.PrintArea" localSheetId="4" hidden="1">'3'!$A$1:$D$14</definedName>
    <definedName name="Z_2AF6EA2A_E5C5_45EB_B6C4_875AD1E4E056_.wvu.PrintArea" localSheetId="11" hidden="1">'6'!$A$1:$I$34</definedName>
    <definedName name="Z_2AF6EA2A_E5C5_45EB_B6C4_875AD1E4E056_.wvu.PrintArea" localSheetId="13" hidden="1">'8'!$A$1:$X$40</definedName>
    <definedName name="Z_2AF6EA2A_E5C5_45EB_B6C4_875AD1E4E056_.wvu.PrintTitles" localSheetId="6" hidden="1">'5 '!$3:$5</definedName>
  </definedNames>
  <calcPr calcId="191028"/>
  <customWorkbookViews>
    <customWorkbookView name="Uldrichová Marie – osobní zobrazení" guid="{2AF6EA2A-E5C5-45EB-B6C4-875AD1E4E056}" mergeInterval="0" personalView="1" maximized="1" windowWidth="1676" windowHeight="755" tabRatio="823" activeSheetId="1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2" i="12" l="1"/>
  <c r="O12" i="12"/>
  <c r="I12" i="12"/>
  <c r="F12" i="12"/>
  <c r="I36" i="6"/>
  <c r="E21" i="25"/>
  <c r="D21" i="25"/>
  <c r="D20" i="25" s="1"/>
  <c r="D22" i="25"/>
  <c r="J18" i="6" l="1"/>
  <c r="I7" i="6"/>
  <c r="J8" i="6"/>
  <c r="I8" i="6"/>
  <c r="Q18" i="6"/>
  <c r="H8" i="6"/>
  <c r="G8" i="6"/>
  <c r="L25" i="12"/>
  <c r="I30" i="12"/>
  <c r="F30" i="12"/>
  <c r="F28" i="12"/>
  <c r="E46" i="30" l="1"/>
  <c r="D47" i="30"/>
  <c r="E47" i="30"/>
  <c r="E48" i="30"/>
  <c r="D49" i="30"/>
  <c r="E49" i="30"/>
  <c r="D50" i="30"/>
  <c r="E50" i="30"/>
  <c r="D51" i="30"/>
  <c r="E51" i="30"/>
  <c r="D52" i="30"/>
  <c r="E52" i="30"/>
  <c r="D53" i="30"/>
  <c r="E53" i="30"/>
  <c r="D54" i="30"/>
  <c r="E54" i="30"/>
  <c r="D55" i="30"/>
  <c r="E55" i="30"/>
  <c r="D56" i="30"/>
  <c r="E56" i="30"/>
  <c r="D57" i="30"/>
  <c r="E57" i="30"/>
  <c r="D58" i="30"/>
  <c r="E58" i="30"/>
  <c r="D59" i="30"/>
  <c r="E59" i="30"/>
  <c r="D60" i="30"/>
  <c r="E60" i="30"/>
  <c r="D61" i="30"/>
  <c r="E61" i="30"/>
  <c r="D62" i="30"/>
  <c r="E62" i="30"/>
  <c r="D63" i="30"/>
  <c r="E63" i="30"/>
  <c r="D64" i="30"/>
  <c r="E64" i="30"/>
  <c r="D65" i="30"/>
  <c r="E65" i="30"/>
  <c r="E66" i="30"/>
  <c r="D8" i="30"/>
  <c r="E8" i="30"/>
  <c r="D9" i="30"/>
  <c r="E9" i="30"/>
  <c r="D10" i="30"/>
  <c r="D7" i="30" s="1"/>
  <c r="E10" i="30"/>
  <c r="E7" i="30" s="1"/>
  <c r="D11" i="30"/>
  <c r="E11" i="30"/>
  <c r="D12" i="30"/>
  <c r="E12" i="30"/>
  <c r="D13" i="30"/>
  <c r="E13" i="30"/>
  <c r="D14" i="30"/>
  <c r="E14" i="30"/>
  <c r="D15" i="30"/>
  <c r="E15" i="30"/>
  <c r="D16" i="30"/>
  <c r="E16" i="30"/>
  <c r="D17" i="30"/>
  <c r="E17" i="30"/>
  <c r="D18" i="30"/>
  <c r="E18" i="30"/>
  <c r="D19" i="30"/>
  <c r="E19" i="30"/>
  <c r="D20" i="30"/>
  <c r="E20" i="30"/>
  <c r="D21" i="30"/>
  <c r="E21" i="30"/>
  <c r="D22" i="30"/>
  <c r="E22" i="30"/>
  <c r="D23" i="30"/>
  <c r="E23" i="30"/>
  <c r="D24" i="30"/>
  <c r="E24" i="30"/>
  <c r="D25" i="30"/>
  <c r="E25" i="30"/>
  <c r="D26" i="30"/>
  <c r="E26" i="30"/>
  <c r="D27" i="30"/>
  <c r="E27" i="30"/>
  <c r="D28" i="30"/>
  <c r="E28" i="30"/>
  <c r="D29" i="30"/>
  <c r="E29" i="30"/>
  <c r="D30" i="30"/>
  <c r="E30" i="30"/>
  <c r="D31" i="30"/>
  <c r="E31" i="30"/>
  <c r="D32" i="30"/>
  <c r="E32" i="30"/>
  <c r="D33" i="30"/>
  <c r="E33" i="30"/>
  <c r="D34" i="30"/>
  <c r="E34" i="30"/>
  <c r="D35" i="30"/>
  <c r="E35" i="30"/>
  <c r="D36" i="30"/>
  <c r="E36" i="30"/>
  <c r="D37" i="30"/>
  <c r="E37" i="30"/>
  <c r="D38" i="30"/>
  <c r="E38" i="30"/>
  <c r="D39" i="30"/>
  <c r="E39" i="30"/>
  <c r="D40" i="30"/>
  <c r="E40" i="30"/>
  <c r="D41" i="30"/>
  <c r="E41" i="30"/>
  <c r="D42" i="30"/>
  <c r="E42" i="30"/>
  <c r="D43" i="30"/>
  <c r="E43" i="30"/>
  <c r="D44" i="30"/>
  <c r="E44" i="30"/>
  <c r="D26" i="31"/>
  <c r="E26" i="31"/>
  <c r="E44" i="31" s="1"/>
  <c r="E60" i="31"/>
  <c r="D60" i="31"/>
  <c r="E53" i="31"/>
  <c r="D53" i="31"/>
  <c r="E48" i="31"/>
  <c r="D48" i="31"/>
  <c r="E46" i="31"/>
  <c r="D46" i="31"/>
  <c r="E42" i="31"/>
  <c r="D42" i="31"/>
  <c r="E40" i="31"/>
  <c r="D40" i="31"/>
  <c r="E34" i="31"/>
  <c r="D34" i="31"/>
  <c r="E24" i="31"/>
  <c r="D24" i="31"/>
  <c r="E18" i="31"/>
  <c r="D18" i="31"/>
  <c r="E14" i="31"/>
  <c r="D14" i="31"/>
  <c r="E7" i="31"/>
  <c r="D7" i="31"/>
  <c r="E90" i="27"/>
  <c r="E91" i="27"/>
  <c r="Q21" i="25"/>
  <c r="Q23" i="25"/>
  <c r="Q24" i="25"/>
  <c r="I22" i="25"/>
  <c r="I21" i="25" s="1"/>
  <c r="I23" i="25"/>
  <c r="H22" i="25"/>
  <c r="H23" i="25"/>
  <c r="E22" i="25"/>
  <c r="F22" i="25"/>
  <c r="G22" i="25"/>
  <c r="E19" i="6"/>
  <c r="F35" i="6"/>
  <c r="F30" i="6"/>
  <c r="E35" i="6"/>
  <c r="E30" i="6"/>
  <c r="G14" i="6"/>
  <c r="E67" i="30" l="1"/>
  <c r="D66" i="31"/>
  <c r="E66" i="31"/>
  <c r="D44" i="31"/>
  <c r="C12" i="20"/>
  <c r="M35" i="6"/>
  <c r="M30" i="6" s="1"/>
  <c r="M29" i="6" s="1"/>
  <c r="M36" i="6" s="1"/>
  <c r="J35" i="6"/>
  <c r="Q35" i="6" s="1"/>
  <c r="Q30" i="6" s="1"/>
  <c r="Q29" i="6" s="1"/>
  <c r="Q36" i="6" s="1"/>
  <c r="P30" i="6"/>
  <c r="C18" i="17"/>
  <c r="C16" i="17" s="1"/>
  <c r="C27" i="17" s="1"/>
  <c r="C17" i="17"/>
  <c r="A23" i="25"/>
  <c r="E68" i="30" l="1"/>
  <c r="E67" i="31"/>
  <c r="D67" i="31"/>
  <c r="L35" i="6"/>
  <c r="I24" i="25"/>
  <c r="H24" i="25"/>
  <c r="E9" i="13"/>
  <c r="C7" i="18"/>
  <c r="G30" i="12"/>
  <c r="L30" i="12"/>
  <c r="W12" i="12"/>
  <c r="C9" i="11"/>
  <c r="D70" i="31" l="1"/>
  <c r="D71" i="31"/>
  <c r="M24" i="25"/>
  <c r="M23" i="25"/>
  <c r="E7" i="13"/>
  <c r="G17" i="13"/>
  <c r="F5" i="10"/>
  <c r="D5" i="10" l="1"/>
  <c r="F18" i="10"/>
  <c r="D18" i="10"/>
  <c r="F13" i="10"/>
  <c r="D7" i="13"/>
  <c r="G15" i="13" l="1"/>
  <c r="H33" i="12" l="1"/>
  <c r="E33" i="12"/>
  <c r="L32" i="12"/>
  <c r="K32" i="12"/>
  <c r="M32" i="12" s="1"/>
  <c r="J32" i="12"/>
  <c r="G32" i="12"/>
  <c r="L31" i="12"/>
  <c r="K31" i="12"/>
  <c r="M31" i="12" s="1"/>
  <c r="J31" i="12"/>
  <c r="G31" i="12"/>
  <c r="K30" i="12"/>
  <c r="M30" i="12" s="1"/>
  <c r="J30" i="12"/>
  <c r="M29" i="12"/>
  <c r="L29" i="12"/>
  <c r="K29" i="12"/>
  <c r="J29" i="12"/>
  <c r="G29" i="12"/>
  <c r="K28" i="12"/>
  <c r="K33" i="12" s="1"/>
  <c r="J28" i="12"/>
  <c r="I28" i="12"/>
  <c r="I33" i="12" s="1"/>
  <c r="H28" i="12"/>
  <c r="F33" i="12"/>
  <c r="E28" i="12"/>
  <c r="G28" i="12" s="1"/>
  <c r="L27" i="12"/>
  <c r="K27" i="12"/>
  <c r="J27" i="12"/>
  <c r="G27" i="12"/>
  <c r="L26" i="12"/>
  <c r="K26" i="12"/>
  <c r="J26" i="12"/>
  <c r="G26" i="12"/>
  <c r="M25" i="12"/>
  <c r="K25" i="12"/>
  <c r="J25" i="12"/>
  <c r="G25" i="12"/>
  <c r="L24" i="12"/>
  <c r="K24" i="12"/>
  <c r="J24" i="12"/>
  <c r="G24" i="12"/>
  <c r="L23" i="12"/>
  <c r="K23" i="12"/>
  <c r="J23" i="12"/>
  <c r="G23" i="12"/>
  <c r="L22" i="12"/>
  <c r="K22" i="12"/>
  <c r="M22" i="12" s="1"/>
  <c r="J22" i="12"/>
  <c r="G22" i="12"/>
  <c r="V15" i="12"/>
  <c r="U15" i="12"/>
  <c r="T15" i="12"/>
  <c r="S15" i="12"/>
  <c r="R15" i="12"/>
  <c r="Q15" i="12"/>
  <c r="P15" i="12"/>
  <c r="O15" i="12"/>
  <c r="N15" i="12"/>
  <c r="M15" i="12"/>
  <c r="L15" i="12"/>
  <c r="K15" i="12"/>
  <c r="J15" i="12"/>
  <c r="I15" i="12"/>
  <c r="H15" i="12"/>
  <c r="G15" i="12"/>
  <c r="F15" i="12"/>
  <c r="E15" i="12"/>
  <c r="X14" i="12"/>
  <c r="W14" i="12"/>
  <c r="X13" i="12"/>
  <c r="W13" i="12"/>
  <c r="X12" i="12"/>
  <c r="X11" i="12"/>
  <c r="W11" i="12"/>
  <c r="X10" i="12"/>
  <c r="W10" i="12"/>
  <c r="W15" i="12" l="1"/>
  <c r="M24" i="12"/>
  <c r="M23" i="12"/>
  <c r="J33" i="12"/>
  <c r="M27" i="12"/>
  <c r="M26" i="12"/>
  <c r="L28" i="12"/>
  <c r="L33" i="12" s="1"/>
  <c r="M33" i="12" s="1"/>
  <c r="G33" i="12"/>
  <c r="X15" i="12"/>
  <c r="M28" i="12" l="1"/>
  <c r="E28" i="25"/>
  <c r="E17" i="25"/>
  <c r="E9" i="25"/>
  <c r="H15" i="29"/>
  <c r="F15" i="29"/>
  <c r="E15" i="29"/>
  <c r="F10" i="6"/>
  <c r="F11" i="6"/>
  <c r="F12" i="6"/>
  <c r="F13" i="6"/>
  <c r="F15" i="6"/>
  <c r="F17" i="6"/>
  <c r="F18" i="6"/>
  <c r="E16" i="6"/>
  <c r="F16" i="6" s="1"/>
  <c r="E8" i="6" l="1"/>
  <c r="I14" i="6"/>
  <c r="F14" i="6"/>
  <c r="F9" i="6"/>
  <c r="J15" i="29"/>
  <c r="F8" i="6" l="1"/>
  <c r="I18" i="6"/>
  <c r="H18" i="6"/>
  <c r="I15" i="29"/>
  <c r="I12" i="6"/>
  <c r="H14" i="6"/>
  <c r="N18" i="6" l="1"/>
  <c r="E16" i="27" l="1"/>
  <c r="D8" i="27"/>
  <c r="E7" i="27"/>
  <c r="D16" i="27"/>
  <c r="H9" i="10"/>
  <c r="N17" i="29"/>
  <c r="P17" i="29"/>
  <c r="L17" i="29"/>
  <c r="H17" i="29"/>
  <c r="G17" i="29"/>
  <c r="F17" i="29"/>
  <c r="E17" i="29"/>
  <c r="P11" i="29"/>
  <c r="N11" i="29"/>
  <c r="L11" i="29"/>
  <c r="H11" i="29"/>
  <c r="G11" i="29"/>
  <c r="F11" i="29"/>
  <c r="E11" i="29"/>
  <c r="I14" i="29"/>
  <c r="J14" i="29"/>
  <c r="M14" i="29" s="1"/>
  <c r="Q14" i="29"/>
  <c r="D30" i="25"/>
  <c r="A7" i="29"/>
  <c r="A8" i="29" s="1"/>
  <c r="A9" i="29" s="1"/>
  <c r="A10" i="29" s="1"/>
  <c r="A11" i="29" s="1"/>
  <c r="A12" i="29" s="1"/>
  <c r="A13" i="29" s="1"/>
  <c r="A14" i="29" s="1"/>
  <c r="A15" i="29" s="1"/>
  <c r="P20" i="29"/>
  <c r="N20" i="29"/>
  <c r="L20" i="29"/>
  <c r="H20" i="29"/>
  <c r="G20" i="29"/>
  <c r="F20" i="29"/>
  <c r="J20" i="29" s="1"/>
  <c r="Q20" i="29" s="1"/>
  <c r="E20" i="29"/>
  <c r="I20" i="29"/>
  <c r="L13" i="29"/>
  <c r="L7" i="29"/>
  <c r="P35" i="29"/>
  <c r="P34" i="29" s="1"/>
  <c r="P32" i="29"/>
  <c r="P31" i="29" s="1"/>
  <c r="P29" i="29"/>
  <c r="P28" i="29" s="1"/>
  <c r="P38" i="29" s="1"/>
  <c r="P26" i="29"/>
  <c r="P25" i="29"/>
  <c r="P22" i="29"/>
  <c r="P16" i="29"/>
  <c r="N35" i="29"/>
  <c r="N34" i="29" s="1"/>
  <c r="N32" i="29"/>
  <c r="N31" i="29" s="1"/>
  <c r="N29" i="29"/>
  <c r="N28" i="29"/>
  <c r="N26" i="29"/>
  <c r="N25" i="29"/>
  <c r="N22" i="29"/>
  <c r="L35" i="29"/>
  <c r="L34" i="29"/>
  <c r="L32" i="29"/>
  <c r="L31" i="29" s="1"/>
  <c r="L37" i="29" s="1"/>
  <c r="L29" i="29"/>
  <c r="L28" i="29" s="1"/>
  <c r="L38" i="29" s="1"/>
  <c r="L26" i="29"/>
  <c r="L25" i="29"/>
  <c r="L22" i="29"/>
  <c r="H35" i="29"/>
  <c r="H34" i="29" s="1"/>
  <c r="K28" i="5" s="1"/>
  <c r="G35" i="29"/>
  <c r="G34" i="29" s="1"/>
  <c r="F35" i="29"/>
  <c r="F34" i="29" s="1"/>
  <c r="J34" i="29" s="1"/>
  <c r="H32" i="29"/>
  <c r="H31" i="29" s="1"/>
  <c r="K27" i="5" s="1"/>
  <c r="G32" i="29"/>
  <c r="G31" i="29" s="1"/>
  <c r="I31" i="29" s="1"/>
  <c r="F32" i="29"/>
  <c r="F31" i="29"/>
  <c r="J31" i="29" s="1"/>
  <c r="Q31" i="29" s="1"/>
  <c r="H29" i="29"/>
  <c r="H28" i="29" s="1"/>
  <c r="G29" i="29"/>
  <c r="G28" i="29"/>
  <c r="F29" i="29"/>
  <c r="F28" i="29" s="1"/>
  <c r="H26" i="29"/>
  <c r="G26" i="29"/>
  <c r="G25" i="29" s="1"/>
  <c r="I25" i="29" s="1"/>
  <c r="F26" i="29"/>
  <c r="F25" i="29" s="1"/>
  <c r="H22" i="29"/>
  <c r="G22" i="29"/>
  <c r="F22" i="29"/>
  <c r="F16" i="29"/>
  <c r="P13" i="29"/>
  <c r="N13" i="29"/>
  <c r="H13" i="29"/>
  <c r="G13" i="29"/>
  <c r="F13" i="29"/>
  <c r="P7" i="29"/>
  <c r="N7" i="29"/>
  <c r="H7" i="29"/>
  <c r="G7" i="29"/>
  <c r="F7" i="29"/>
  <c r="E13" i="29"/>
  <c r="E35" i="29"/>
  <c r="E34" i="29"/>
  <c r="E32" i="29"/>
  <c r="E31" i="29"/>
  <c r="E29" i="29"/>
  <c r="E26" i="29"/>
  <c r="I26" i="29" s="1"/>
  <c r="E22" i="29"/>
  <c r="E7" i="29"/>
  <c r="I21" i="29"/>
  <c r="J21" i="29"/>
  <c r="Q21" i="29"/>
  <c r="J12" i="29"/>
  <c r="I12" i="29"/>
  <c r="I11" i="29"/>
  <c r="J36" i="29"/>
  <c r="Q36" i="29" s="1"/>
  <c r="I36" i="29"/>
  <c r="J33" i="29"/>
  <c r="I33" i="29"/>
  <c r="J30" i="29"/>
  <c r="Q30" i="29" s="1"/>
  <c r="I30" i="29"/>
  <c r="J27" i="29"/>
  <c r="Q27" i="29" s="1"/>
  <c r="I27" i="29"/>
  <c r="M27" i="29" s="1"/>
  <c r="J24" i="29"/>
  <c r="Q24" i="29" s="1"/>
  <c r="I24" i="29"/>
  <c r="J23" i="29"/>
  <c r="Q23" i="29"/>
  <c r="I23" i="29"/>
  <c r="J19" i="29"/>
  <c r="Q19" i="29" s="1"/>
  <c r="I19" i="29"/>
  <c r="J18" i="29"/>
  <c r="Q18" i="29" s="1"/>
  <c r="I18" i="29"/>
  <c r="Q15" i="29"/>
  <c r="J10" i="29"/>
  <c r="Q10" i="29" s="1"/>
  <c r="I10" i="29"/>
  <c r="J9" i="29"/>
  <c r="Q9" i="29" s="1"/>
  <c r="I9" i="29"/>
  <c r="M9" i="29" s="1"/>
  <c r="J8" i="29"/>
  <c r="Q8" i="29" s="1"/>
  <c r="I8" i="29"/>
  <c r="J10" i="6"/>
  <c r="J11" i="6"/>
  <c r="Q11" i="6" s="1"/>
  <c r="J12" i="6"/>
  <c r="Q12" i="6" s="1"/>
  <c r="J13" i="6"/>
  <c r="Q13" i="6" s="1"/>
  <c r="J14" i="6"/>
  <c r="J15" i="6"/>
  <c r="Q15" i="6" s="1"/>
  <c r="I10" i="6"/>
  <c r="I11" i="6"/>
  <c r="I13" i="6"/>
  <c r="I15" i="6"/>
  <c r="H12" i="10"/>
  <c r="H23" i="10"/>
  <c r="H22" i="10"/>
  <c r="H21" i="10"/>
  <c r="H20" i="10"/>
  <c r="H19" i="10"/>
  <c r="H17" i="10"/>
  <c r="H16" i="10"/>
  <c r="H15" i="10"/>
  <c r="H14" i="10"/>
  <c r="H11" i="10"/>
  <c r="H10" i="10"/>
  <c r="H8" i="10"/>
  <c r="H7" i="10"/>
  <c r="H6" i="10"/>
  <c r="I12" i="10"/>
  <c r="D91" i="27"/>
  <c r="F19" i="6"/>
  <c r="F7" i="6" s="1"/>
  <c r="D24" i="24"/>
  <c r="N33" i="25"/>
  <c r="N32" i="25" s="1"/>
  <c r="N30" i="25"/>
  <c r="N29" i="25" s="1"/>
  <c r="N27" i="25"/>
  <c r="N25" i="25"/>
  <c r="N21" i="25"/>
  <c r="N12" i="25"/>
  <c r="N8" i="25"/>
  <c r="N7" i="25" s="1"/>
  <c r="E134" i="27"/>
  <c r="D134" i="27"/>
  <c r="E110" i="27"/>
  <c r="D110" i="27"/>
  <c r="E102" i="27"/>
  <c r="D102" i="27"/>
  <c r="E100" i="27"/>
  <c r="D100" i="27"/>
  <c r="E95" i="27"/>
  <c r="D95" i="27"/>
  <c r="E85" i="27"/>
  <c r="D85" i="27"/>
  <c r="E77" i="27"/>
  <c r="D77" i="27"/>
  <c r="E57" i="27"/>
  <c r="D57" i="27"/>
  <c r="E47" i="27"/>
  <c r="D47" i="27"/>
  <c r="E34" i="27"/>
  <c r="D34" i="27"/>
  <c r="E8" i="27"/>
  <c r="I17" i="6"/>
  <c r="J17" i="6"/>
  <c r="I16" i="6"/>
  <c r="I34" i="25"/>
  <c r="Q34" i="25" s="1"/>
  <c r="H34" i="25"/>
  <c r="P33" i="25"/>
  <c r="P32" i="25" s="1"/>
  <c r="L33" i="25"/>
  <c r="L32" i="25" s="1"/>
  <c r="K33" i="25"/>
  <c r="K32" i="25" s="1"/>
  <c r="G33" i="25"/>
  <c r="G32" i="25" s="1"/>
  <c r="F33" i="25"/>
  <c r="F32" i="25" s="1"/>
  <c r="E33" i="25"/>
  <c r="E32" i="25" s="1"/>
  <c r="I34" i="5" s="1"/>
  <c r="I55" i="5" s="1"/>
  <c r="D33" i="25"/>
  <c r="D32" i="25" s="1"/>
  <c r="H34" i="5" s="1"/>
  <c r="H55" i="5" s="1"/>
  <c r="I31" i="25"/>
  <c r="Q31" i="25" s="1"/>
  <c r="H31" i="25"/>
  <c r="M31" i="25" s="1"/>
  <c r="M30" i="25" s="1"/>
  <c r="P30" i="25"/>
  <c r="P29" i="25" s="1"/>
  <c r="L30" i="25"/>
  <c r="L29" i="25" s="1"/>
  <c r="K30" i="25"/>
  <c r="K29" i="25" s="1"/>
  <c r="G30" i="25"/>
  <c r="G29" i="25" s="1"/>
  <c r="K31" i="5" s="1"/>
  <c r="F30" i="25"/>
  <c r="F29" i="25" s="1"/>
  <c r="E30" i="25"/>
  <c r="E29" i="25" s="1"/>
  <c r="I31" i="5" s="1"/>
  <c r="D29" i="25"/>
  <c r="I28" i="25"/>
  <c r="I27" i="25" s="1"/>
  <c r="H28" i="25"/>
  <c r="H27" i="25" s="1"/>
  <c r="P27" i="25"/>
  <c r="L27" i="25"/>
  <c r="K27" i="25"/>
  <c r="G27" i="25"/>
  <c r="F27" i="25"/>
  <c r="E27" i="25"/>
  <c r="D27" i="25"/>
  <c r="D35" i="25" s="1"/>
  <c r="I26" i="25"/>
  <c r="I25" i="25" s="1"/>
  <c r="H26" i="25"/>
  <c r="H25" i="25" s="1"/>
  <c r="P25" i="25"/>
  <c r="L25" i="25"/>
  <c r="K25" i="25"/>
  <c r="G25" i="25"/>
  <c r="F25" i="25"/>
  <c r="E25" i="25"/>
  <c r="D25" i="25"/>
  <c r="H21" i="25"/>
  <c r="P21" i="25"/>
  <c r="L21" i="25"/>
  <c r="K21" i="25"/>
  <c r="G21" i="25"/>
  <c r="F21" i="25"/>
  <c r="I19" i="25"/>
  <c r="Q19" i="25" s="1"/>
  <c r="H19" i="25"/>
  <c r="I18" i="25"/>
  <c r="Q18" i="25" s="1"/>
  <c r="H18" i="25"/>
  <c r="I17" i="25"/>
  <c r="Q17" i="25" s="1"/>
  <c r="H17" i="25"/>
  <c r="I16" i="25"/>
  <c r="Q16" i="25" s="1"/>
  <c r="H16" i="25"/>
  <c r="I15" i="25"/>
  <c r="Q15" i="25" s="1"/>
  <c r="H15" i="25"/>
  <c r="I14" i="25"/>
  <c r="Q14" i="25" s="1"/>
  <c r="H14" i="25"/>
  <c r="I13" i="25"/>
  <c r="Q13" i="25" s="1"/>
  <c r="H13" i="25"/>
  <c r="P12" i="25"/>
  <c r="L12" i="25"/>
  <c r="K12" i="25"/>
  <c r="G12" i="25"/>
  <c r="F12" i="25"/>
  <c r="E12" i="25"/>
  <c r="D12" i="25"/>
  <c r="I11" i="25"/>
  <c r="Q11" i="25" s="1"/>
  <c r="H11" i="25"/>
  <c r="I10" i="25"/>
  <c r="Q10" i="25" s="1"/>
  <c r="H10" i="25"/>
  <c r="I9" i="25"/>
  <c r="Q9" i="25" s="1"/>
  <c r="H9" i="25"/>
  <c r="P8" i="25"/>
  <c r="L8" i="25"/>
  <c r="K8" i="25"/>
  <c r="G8" i="25"/>
  <c r="F8" i="25"/>
  <c r="E8" i="25"/>
  <c r="D8" i="25"/>
  <c r="A8" i="25"/>
  <c r="A9" i="25" s="1"/>
  <c r="A10" i="25" s="1"/>
  <c r="A11" i="25" s="1"/>
  <c r="A12" i="25" s="1"/>
  <c r="A13" i="25" s="1"/>
  <c r="A14" i="25" s="1"/>
  <c r="A15" i="25" s="1"/>
  <c r="A16" i="25" s="1"/>
  <c r="A17" i="25" s="1"/>
  <c r="A18" i="25" s="1"/>
  <c r="A19" i="25" s="1"/>
  <c r="A20" i="25" s="1"/>
  <c r="A21" i="25" s="1"/>
  <c r="A25" i="25" s="1"/>
  <c r="A26" i="25" s="1"/>
  <c r="A27" i="25" s="1"/>
  <c r="A28" i="25" s="1"/>
  <c r="A29" i="25" s="1"/>
  <c r="A30" i="25" s="1"/>
  <c r="A31" i="25" s="1"/>
  <c r="A32" i="25" s="1"/>
  <c r="A33" i="25" s="1"/>
  <c r="A34" i="25" s="1"/>
  <c r="A35" i="25" s="1"/>
  <c r="E60" i="24"/>
  <c r="D60" i="24"/>
  <c r="E53" i="24"/>
  <c r="E66" i="24" s="1"/>
  <c r="D53" i="24"/>
  <c r="E48" i="24"/>
  <c r="D48" i="24"/>
  <c r="D48" i="30" s="1"/>
  <c r="E46" i="24"/>
  <c r="D46" i="24"/>
  <c r="D46" i="30" s="1"/>
  <c r="E42" i="24"/>
  <c r="D42" i="24"/>
  <c r="E40" i="24"/>
  <c r="D40" i="24"/>
  <c r="E34" i="24"/>
  <c r="D34" i="24"/>
  <c r="E26" i="24"/>
  <c r="E44" i="24" s="1"/>
  <c r="D26" i="24"/>
  <c r="E24" i="24"/>
  <c r="E18" i="24"/>
  <c r="D18" i="24"/>
  <c r="E14" i="24"/>
  <c r="D14" i="24"/>
  <c r="E7" i="24"/>
  <c r="D7" i="24"/>
  <c r="J7" i="15"/>
  <c r="J8" i="15"/>
  <c r="J6" i="15" s="1"/>
  <c r="J10" i="15"/>
  <c r="J15" i="15"/>
  <c r="C10" i="22"/>
  <c r="I15" i="15" s="1"/>
  <c r="C16" i="22"/>
  <c r="K15" i="15" s="1"/>
  <c r="C8" i="21"/>
  <c r="C9" i="21" s="1"/>
  <c r="E4" i="20"/>
  <c r="E5" i="20"/>
  <c r="E6" i="20"/>
  <c r="H12" i="15" s="1"/>
  <c r="E7" i="20"/>
  <c r="H13" i="15" s="1"/>
  <c r="C8" i="20"/>
  <c r="D8" i="20"/>
  <c r="E9" i="20"/>
  <c r="E10" i="20"/>
  <c r="E11" i="20"/>
  <c r="I12" i="15"/>
  <c r="E12" i="20"/>
  <c r="I13" i="15" s="1"/>
  <c r="C13" i="20"/>
  <c r="D13" i="20"/>
  <c r="E14" i="20"/>
  <c r="E15" i="20"/>
  <c r="E16" i="20"/>
  <c r="K12" i="15" s="1"/>
  <c r="E17" i="20"/>
  <c r="K13" i="15" s="1"/>
  <c r="C18" i="20"/>
  <c r="D18" i="20"/>
  <c r="C19" i="20"/>
  <c r="D19" i="20"/>
  <c r="C20" i="20"/>
  <c r="D20" i="20"/>
  <c r="C21" i="20"/>
  <c r="D21" i="20"/>
  <c r="C22" i="20"/>
  <c r="D22" i="20"/>
  <c r="C9" i="19"/>
  <c r="C15" i="19"/>
  <c r="I9" i="15"/>
  <c r="C11" i="17"/>
  <c r="C15" i="17" s="1"/>
  <c r="C23" i="17"/>
  <c r="C8" i="16"/>
  <c r="C14" i="16"/>
  <c r="K7" i="15" s="1"/>
  <c r="A7" i="15"/>
  <c r="A8" i="15"/>
  <c r="A9" i="15"/>
  <c r="A10" i="15"/>
  <c r="A11" i="15"/>
  <c r="A14" i="15"/>
  <c r="A15" i="15"/>
  <c r="H7" i="15"/>
  <c r="H8" i="15"/>
  <c r="H9" i="15"/>
  <c r="H10" i="15"/>
  <c r="I10" i="15"/>
  <c r="H14" i="15"/>
  <c r="I14" i="15"/>
  <c r="H15" i="15"/>
  <c r="I9" i="14"/>
  <c r="I14" i="14" s="1"/>
  <c r="L9" i="14"/>
  <c r="N9" i="14" s="1"/>
  <c r="N14" i="14" s="1"/>
  <c r="A10" i="14"/>
  <c r="A11" i="14"/>
  <c r="A12" i="14"/>
  <c r="A13" i="14"/>
  <c r="A14" i="14"/>
  <c r="I10" i="14"/>
  <c r="M10" i="14"/>
  <c r="L10" i="14"/>
  <c r="I11" i="14"/>
  <c r="M11" i="14"/>
  <c r="L11" i="14"/>
  <c r="N11" i="14"/>
  <c r="I12" i="14"/>
  <c r="M12" i="14"/>
  <c r="L12" i="14"/>
  <c r="N12" i="14"/>
  <c r="I13" i="14"/>
  <c r="M13" i="14"/>
  <c r="L13" i="14"/>
  <c r="N13" i="14"/>
  <c r="C14" i="14"/>
  <c r="D14" i="14"/>
  <c r="E14" i="14"/>
  <c r="F14" i="14"/>
  <c r="G14" i="14"/>
  <c r="H14" i="14"/>
  <c r="J14" i="14"/>
  <c r="K14" i="14"/>
  <c r="I27" i="14"/>
  <c r="M27" i="14" s="1"/>
  <c r="L27" i="14"/>
  <c r="N27" i="14" s="1"/>
  <c r="A28" i="14"/>
  <c r="A29" i="14"/>
  <c r="A30" i="14"/>
  <c r="A31" i="14"/>
  <c r="A32" i="14"/>
  <c r="I28" i="14"/>
  <c r="M28" i="14"/>
  <c r="L28" i="14"/>
  <c r="I29" i="14"/>
  <c r="M29" i="14"/>
  <c r="L29" i="14"/>
  <c r="N29" i="14"/>
  <c r="I30" i="14"/>
  <c r="M30" i="14"/>
  <c r="L30" i="14"/>
  <c r="N30" i="14"/>
  <c r="I31" i="14"/>
  <c r="M31" i="14"/>
  <c r="L31" i="14"/>
  <c r="N31" i="14"/>
  <c r="C32" i="14"/>
  <c r="D32" i="14"/>
  <c r="E32" i="14"/>
  <c r="F32" i="14"/>
  <c r="G32" i="14"/>
  <c r="H32" i="14"/>
  <c r="J32" i="14"/>
  <c r="K32" i="14"/>
  <c r="F7" i="13"/>
  <c r="H7" i="13"/>
  <c r="G8" i="13"/>
  <c r="G10" i="13"/>
  <c r="G11" i="13"/>
  <c r="G12" i="13"/>
  <c r="G13" i="13"/>
  <c r="G14" i="13"/>
  <c r="G16" i="13"/>
  <c r="C5" i="11"/>
  <c r="C15" i="11" s="1"/>
  <c r="D5" i="11"/>
  <c r="D15" i="11" s="1"/>
  <c r="E5" i="11"/>
  <c r="E9" i="11"/>
  <c r="H5" i="10"/>
  <c r="D13" i="10"/>
  <c r="H13" i="10"/>
  <c r="H18" i="10"/>
  <c r="I6" i="8"/>
  <c r="J6" i="8"/>
  <c r="A7" i="8"/>
  <c r="A8" i="8"/>
  <c r="A9" i="8"/>
  <c r="A10" i="8"/>
  <c r="A11" i="8"/>
  <c r="A12" i="8"/>
  <c r="A13" i="8"/>
  <c r="I7" i="8"/>
  <c r="J7" i="8"/>
  <c r="K7" i="8" s="1"/>
  <c r="O7" i="8"/>
  <c r="A14" i="8"/>
  <c r="I8" i="8"/>
  <c r="J8" i="8"/>
  <c r="K8" i="8" s="1"/>
  <c r="I9" i="8"/>
  <c r="J9" i="8"/>
  <c r="K9" i="8"/>
  <c r="O9" i="8"/>
  <c r="I10" i="8"/>
  <c r="J10" i="8"/>
  <c r="K10" i="8" s="1"/>
  <c r="O10" i="8"/>
  <c r="I11" i="8"/>
  <c r="J11" i="8"/>
  <c r="K11" i="8" s="1"/>
  <c r="O11" i="8"/>
  <c r="I12" i="8"/>
  <c r="J12" i="8"/>
  <c r="K12" i="8" s="1"/>
  <c r="O12" i="8"/>
  <c r="I13" i="8"/>
  <c r="J13" i="8"/>
  <c r="K13" i="8" s="1"/>
  <c r="O13" i="8"/>
  <c r="E14" i="8"/>
  <c r="F14" i="8"/>
  <c r="G14" i="8"/>
  <c r="H14" i="8"/>
  <c r="M14" i="8"/>
  <c r="N14" i="8"/>
  <c r="A7" i="6"/>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5" i="6" s="1"/>
  <c r="A36" i="6" s="1"/>
  <c r="K8" i="6"/>
  <c r="L8" i="6"/>
  <c r="M8" i="6"/>
  <c r="P8" i="6"/>
  <c r="I9" i="6"/>
  <c r="J9" i="6"/>
  <c r="Q9" i="6" s="1"/>
  <c r="J16" i="6"/>
  <c r="Q16" i="6" s="1"/>
  <c r="G19" i="6"/>
  <c r="G7" i="6" s="1"/>
  <c r="H19" i="6"/>
  <c r="K19" i="6"/>
  <c r="L19" i="6"/>
  <c r="M19" i="6"/>
  <c r="P19" i="6"/>
  <c r="I20" i="6"/>
  <c r="J20" i="6"/>
  <c r="I21" i="6"/>
  <c r="J21" i="6"/>
  <c r="Q21" i="6" s="1"/>
  <c r="I22" i="6"/>
  <c r="J22" i="6"/>
  <c r="Q22" i="6" s="1"/>
  <c r="E24" i="6"/>
  <c r="E23" i="6" s="1"/>
  <c r="F24" i="6"/>
  <c r="F23" i="6" s="1"/>
  <c r="I23" i="5" s="1"/>
  <c r="G24" i="6"/>
  <c r="G23" i="6" s="1"/>
  <c r="J23" i="5" s="1"/>
  <c r="H24" i="6"/>
  <c r="H23" i="6" s="1"/>
  <c r="K23" i="5" s="1"/>
  <c r="K24" i="6"/>
  <c r="K23" i="6" s="1"/>
  <c r="L24" i="6"/>
  <c r="L23" i="6" s="1"/>
  <c r="M24" i="6"/>
  <c r="M23" i="6" s="1"/>
  <c r="P24" i="6"/>
  <c r="P23" i="6" s="1"/>
  <c r="I25" i="6"/>
  <c r="I24" i="6" s="1"/>
  <c r="I23" i="6" s="1"/>
  <c r="J25" i="6"/>
  <c r="J24" i="6" s="1"/>
  <c r="J23" i="6" s="1"/>
  <c r="E27" i="6"/>
  <c r="E26" i="6" s="1"/>
  <c r="F27" i="6"/>
  <c r="F26" i="6" s="1"/>
  <c r="G27" i="6"/>
  <c r="G26" i="6" s="1"/>
  <c r="H27" i="6"/>
  <c r="H26" i="6" s="1"/>
  <c r="K27" i="6"/>
  <c r="K26" i="6" s="1"/>
  <c r="L27" i="6"/>
  <c r="L26" i="6" s="1"/>
  <c r="M27" i="6"/>
  <c r="M26" i="6" s="1"/>
  <c r="P27" i="6"/>
  <c r="P26" i="6" s="1"/>
  <c r="I28" i="6"/>
  <c r="I27" i="6" s="1"/>
  <c r="I26" i="6" s="1"/>
  <c r="J28" i="6"/>
  <c r="J27" i="6" s="1"/>
  <c r="J26" i="6" s="1"/>
  <c r="F29" i="6"/>
  <c r="I33" i="5" s="1"/>
  <c r="I41" i="5" s="1"/>
  <c r="G30" i="6"/>
  <c r="G29" i="6" s="1"/>
  <c r="H30" i="6"/>
  <c r="H29" i="6" s="1"/>
  <c r="L30" i="6"/>
  <c r="L29" i="6" s="1"/>
  <c r="P29" i="6"/>
  <c r="J30" i="6"/>
  <c r="J29" i="6" s="1"/>
  <c r="G7" i="5"/>
  <c r="G8" i="5"/>
  <c r="G9" i="5"/>
  <c r="G10" i="5"/>
  <c r="D4" i="3"/>
  <c r="D11" i="3" s="1"/>
  <c r="D5" i="3"/>
  <c r="D6" i="3"/>
  <c r="D7" i="3"/>
  <c r="D8" i="3"/>
  <c r="D9" i="3"/>
  <c r="D10" i="3"/>
  <c r="B11" i="3"/>
  <c r="C11" i="3"/>
  <c r="C17" i="22"/>
  <c r="N28" i="14"/>
  <c r="I30" i="25"/>
  <c r="I33" i="25"/>
  <c r="Q33" i="25" s="1"/>
  <c r="N21" i="6"/>
  <c r="K10" i="15"/>
  <c r="O8" i="8"/>
  <c r="O6" i="8"/>
  <c r="O14" i="8"/>
  <c r="K6" i="8"/>
  <c r="K14" i="8" s="1"/>
  <c r="J14" i="8"/>
  <c r="N10" i="14"/>
  <c r="L14" i="14"/>
  <c r="L32" i="14"/>
  <c r="G11" i="5"/>
  <c r="I11" i="5" s="1"/>
  <c r="G12" i="5"/>
  <c r="G13" i="5"/>
  <c r="G14" i="5"/>
  <c r="H14" i="5"/>
  <c r="J14" i="5"/>
  <c r="G15" i="5"/>
  <c r="G16" i="5"/>
  <c r="J15" i="5"/>
  <c r="K15" i="5"/>
  <c r="H15" i="5"/>
  <c r="I15" i="5"/>
  <c r="H16" i="5"/>
  <c r="G17" i="5"/>
  <c r="J16" i="5"/>
  <c r="K16" i="5"/>
  <c r="G18" i="5"/>
  <c r="G19" i="5"/>
  <c r="G20" i="5"/>
  <c r="G21" i="5"/>
  <c r="G22" i="5"/>
  <c r="G23" i="5"/>
  <c r="G24" i="5"/>
  <c r="G25" i="5"/>
  <c r="G26" i="5"/>
  <c r="G27" i="5"/>
  <c r="G28" i="5"/>
  <c r="G29" i="5"/>
  <c r="G30" i="5"/>
  <c r="G31" i="5"/>
  <c r="G32" i="5"/>
  <c r="G33" i="5"/>
  <c r="G34" i="5"/>
  <c r="G36" i="5"/>
  <c r="G37" i="5"/>
  <c r="G38" i="5"/>
  <c r="G39" i="5"/>
  <c r="G40" i="5"/>
  <c r="G41" i="5"/>
  <c r="G42" i="5"/>
  <c r="G43" i="5"/>
  <c r="G44" i="5"/>
  <c r="G45" i="5"/>
  <c r="G46" i="5"/>
  <c r="G47" i="5"/>
  <c r="G48" i="5"/>
  <c r="G49" i="5"/>
  <c r="G50" i="5"/>
  <c r="G51" i="5"/>
  <c r="G52" i="5"/>
  <c r="G53" i="5"/>
  <c r="G54" i="5"/>
  <c r="G55" i="5"/>
  <c r="L16" i="29"/>
  <c r="M23" i="29"/>
  <c r="H25" i="29"/>
  <c r="K20" i="5" s="1"/>
  <c r="E25" i="29"/>
  <c r="H20" i="5"/>
  <c r="M8" i="29"/>
  <c r="I14" i="8"/>
  <c r="Q12" i="29"/>
  <c r="Q11" i="29" s="1"/>
  <c r="J11" i="29"/>
  <c r="M21" i="29"/>
  <c r="I13" i="29"/>
  <c r="G16" i="29"/>
  <c r="N16" i="29"/>
  <c r="N38" i="29" s="1"/>
  <c r="J22" i="29"/>
  <c r="Q22" i="29" s="1"/>
  <c r="J35" i="29"/>
  <c r="Q35" i="29" s="1"/>
  <c r="H6" i="29"/>
  <c r="L6" i="29"/>
  <c r="J32" i="29"/>
  <c r="Q32" i="29"/>
  <c r="J26" i="29"/>
  <c r="Q26" i="29" s="1"/>
  <c r="M15" i="29"/>
  <c r="M30" i="29"/>
  <c r="I7" i="29"/>
  <c r="M36" i="29"/>
  <c r="M18" i="29"/>
  <c r="M33" i="29"/>
  <c r="E16" i="29"/>
  <c r="H11" i="5"/>
  <c r="J7" i="29"/>
  <c r="Q7" i="29" s="1"/>
  <c r="N6" i="29"/>
  <c r="I22" i="29"/>
  <c r="M19" i="29"/>
  <c r="Q33" i="29"/>
  <c r="I29" i="29"/>
  <c r="P6" i="29"/>
  <c r="P37" i="29" s="1"/>
  <c r="H16" i="29"/>
  <c r="J16" i="29"/>
  <c r="G6" i="29"/>
  <c r="J10" i="5" s="1"/>
  <c r="H27" i="5"/>
  <c r="H28" i="5"/>
  <c r="J11" i="5"/>
  <c r="E6" i="29"/>
  <c r="H10" i="5" s="1"/>
  <c r="E28" i="29"/>
  <c r="I27" i="5"/>
  <c r="M24" i="29"/>
  <c r="J29" i="29"/>
  <c r="Q29" i="29"/>
  <c r="M12" i="29"/>
  <c r="I32" i="29"/>
  <c r="M32" i="29" s="1"/>
  <c r="I35" i="29"/>
  <c r="M35" i="29"/>
  <c r="M22" i="29"/>
  <c r="M7" i="29"/>
  <c r="I16" i="29"/>
  <c r="M16" i="29"/>
  <c r="M11" i="29"/>
  <c r="K11" i="5"/>
  <c r="I28" i="29"/>
  <c r="H21" i="5"/>
  <c r="Q16" i="29"/>
  <c r="E38" i="29"/>
  <c r="M29" i="29"/>
  <c r="E8" i="20" l="1"/>
  <c r="H11" i="15" s="1"/>
  <c r="F36" i="6"/>
  <c r="L15" i="15"/>
  <c r="E21" i="20"/>
  <c r="E13" i="20"/>
  <c r="I11" i="15" s="1"/>
  <c r="D23" i="20"/>
  <c r="L13" i="15"/>
  <c r="E18" i="20"/>
  <c r="K11" i="15" s="1"/>
  <c r="E20" i="20"/>
  <c r="E19" i="20"/>
  <c r="C23" i="20"/>
  <c r="E22" i="20"/>
  <c r="I8" i="15"/>
  <c r="C28" i="17"/>
  <c r="I32" i="14"/>
  <c r="N32" i="14"/>
  <c r="H6" i="15"/>
  <c r="K14" i="15"/>
  <c r="L14" i="15" s="1"/>
  <c r="L10" i="15"/>
  <c r="C16" i="19"/>
  <c r="K8" i="15"/>
  <c r="C15" i="16"/>
  <c r="I7" i="15"/>
  <c r="L7" i="15" s="1"/>
  <c r="M9" i="14"/>
  <c r="M14" i="14" s="1"/>
  <c r="E15" i="11"/>
  <c r="G7" i="13"/>
  <c r="M9" i="25"/>
  <c r="M18" i="25"/>
  <c r="M26" i="25"/>
  <c r="M25" i="25" s="1"/>
  <c r="K7" i="25"/>
  <c r="L7" i="25"/>
  <c r="Q26" i="25"/>
  <c r="G20" i="25"/>
  <c r="K24" i="5" s="1"/>
  <c r="H30" i="25"/>
  <c r="M19" i="25"/>
  <c r="P7" i="25"/>
  <c r="E20" i="25"/>
  <c r="I24" i="5" s="1"/>
  <c r="I22" i="5" s="1"/>
  <c r="H12" i="25"/>
  <c r="D7" i="25"/>
  <c r="M16" i="25"/>
  <c r="M13" i="25"/>
  <c r="M15" i="25"/>
  <c r="F20" i="25"/>
  <c r="J24" i="5" s="1"/>
  <c r="I29" i="25"/>
  <c r="Q29" i="25" s="1"/>
  <c r="Q30" i="25"/>
  <c r="K20" i="25"/>
  <c r="K35" i="25" s="1"/>
  <c r="G7" i="25"/>
  <c r="K17" i="5" s="1"/>
  <c r="K43" i="5" s="1"/>
  <c r="P20" i="25"/>
  <c r="M34" i="25"/>
  <c r="M33" i="25" s="1"/>
  <c r="Q28" i="25"/>
  <c r="M21" i="25"/>
  <c r="M14" i="25"/>
  <c r="Q25" i="25"/>
  <c r="I8" i="25"/>
  <c r="M10" i="25"/>
  <c r="I32" i="25"/>
  <c r="Q32" i="25" s="1"/>
  <c r="N20" i="25"/>
  <c r="N35" i="25" s="1"/>
  <c r="M11" i="25"/>
  <c r="H29" i="25"/>
  <c r="L20" i="25"/>
  <c r="M28" i="25"/>
  <c r="M27" i="25" s="1"/>
  <c r="H17" i="5"/>
  <c r="H43" i="5" s="1"/>
  <c r="H32" i="25"/>
  <c r="J34" i="5"/>
  <c r="J55" i="5" s="1"/>
  <c r="Q27" i="25"/>
  <c r="K34" i="5"/>
  <c r="K46" i="5" s="1"/>
  <c r="Q8" i="25"/>
  <c r="H8" i="25"/>
  <c r="F7" i="25"/>
  <c r="J17" i="5" s="1"/>
  <c r="J43" i="5" s="1"/>
  <c r="H33" i="25"/>
  <c r="E7" i="25"/>
  <c r="I17" i="5" s="1"/>
  <c r="I12" i="25"/>
  <c r="Q12" i="25" s="1"/>
  <c r="M17" i="25"/>
  <c r="H46" i="5"/>
  <c r="I46" i="5"/>
  <c r="Q20" i="6"/>
  <c r="Q19" i="6" s="1"/>
  <c r="J19" i="6"/>
  <c r="I19" i="6"/>
  <c r="I16" i="5"/>
  <c r="M16" i="5" s="1"/>
  <c r="J13" i="29"/>
  <c r="Q13" i="29" s="1"/>
  <c r="K26" i="5"/>
  <c r="L11" i="5"/>
  <c r="H26" i="5"/>
  <c r="Q14" i="6"/>
  <c r="N14" i="6"/>
  <c r="M7" i="6"/>
  <c r="N16" i="6"/>
  <c r="Q17" i="6"/>
  <c r="N17" i="6"/>
  <c r="I14" i="5"/>
  <c r="N37" i="29"/>
  <c r="J9" i="5"/>
  <c r="I20" i="5"/>
  <c r="M20" i="5" s="1"/>
  <c r="J25" i="29"/>
  <c r="Q25" i="29" s="1"/>
  <c r="M25" i="29"/>
  <c r="M31" i="29"/>
  <c r="J28" i="29"/>
  <c r="F38" i="29"/>
  <c r="Q34" i="29"/>
  <c r="G38" i="29"/>
  <c r="I34" i="29"/>
  <c r="M20" i="29"/>
  <c r="A16" i="29"/>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IV15" i="29"/>
  <c r="H38" i="29"/>
  <c r="M11" i="5"/>
  <c r="H37" i="29"/>
  <c r="H53" i="5"/>
  <c r="H19" i="5"/>
  <c r="G37" i="29"/>
  <c r="M10" i="29"/>
  <c r="M27" i="5"/>
  <c r="I17" i="29"/>
  <c r="J27" i="5"/>
  <c r="L27" i="5" s="1"/>
  <c r="J20" i="5"/>
  <c r="J39" i="5" s="1"/>
  <c r="Q17" i="29"/>
  <c r="H49" i="5"/>
  <c r="L10" i="5"/>
  <c r="H9" i="5"/>
  <c r="K10" i="5"/>
  <c r="K39" i="5"/>
  <c r="N15" i="6"/>
  <c r="F6" i="29"/>
  <c r="I10" i="5" s="1"/>
  <c r="I6" i="29"/>
  <c r="E37" i="29"/>
  <c r="M26" i="29"/>
  <c r="K45" i="5"/>
  <c r="J17" i="29"/>
  <c r="K7" i="6"/>
  <c r="N28" i="6"/>
  <c r="N27" i="6" s="1"/>
  <c r="N26" i="6" s="1"/>
  <c r="P7" i="6"/>
  <c r="P36" i="6" s="1"/>
  <c r="M15" i="5"/>
  <c r="L15" i="5"/>
  <c r="N11" i="6"/>
  <c r="N20" i="6"/>
  <c r="Q28" i="6"/>
  <c r="Q27" i="6" s="1"/>
  <c r="Q26" i="6" s="1"/>
  <c r="Q25" i="6"/>
  <c r="Q24" i="6" s="1"/>
  <c r="Q23" i="6" s="1"/>
  <c r="M31" i="5"/>
  <c r="G36" i="6"/>
  <c r="L7" i="6"/>
  <c r="L36" i="6" s="1"/>
  <c r="N25" i="6"/>
  <c r="N24" i="6" s="1"/>
  <c r="N23" i="6" s="1"/>
  <c r="H7" i="6"/>
  <c r="H36" i="6" s="1"/>
  <c r="N12" i="6"/>
  <c r="H23" i="5"/>
  <c r="H39" i="5" s="1"/>
  <c r="E7" i="6"/>
  <c r="E36" i="6" s="1"/>
  <c r="N13" i="6"/>
  <c r="L16" i="5"/>
  <c r="N22" i="6"/>
  <c r="N19" i="6" s="1"/>
  <c r="N10" i="6"/>
  <c r="H13" i="5"/>
  <c r="H38" i="5" s="1"/>
  <c r="J13" i="5"/>
  <c r="J38" i="5" s="1"/>
  <c r="K14" i="5"/>
  <c r="K13" i="5" s="1"/>
  <c r="Q10" i="6"/>
  <c r="L14" i="5"/>
  <c r="I51" i="5"/>
  <c r="N9" i="6"/>
  <c r="M23" i="5"/>
  <c r="I32" i="5"/>
  <c r="D90" i="27"/>
  <c r="E46" i="27"/>
  <c r="E88" i="27" s="1"/>
  <c r="D66" i="24"/>
  <c r="D66" i="30" s="1"/>
  <c r="D67" i="30" s="1"/>
  <c r="E67" i="24"/>
  <c r="E68" i="24" s="1"/>
  <c r="D44" i="24"/>
  <c r="D99" i="27"/>
  <c r="E99" i="27"/>
  <c r="D46" i="27"/>
  <c r="D7" i="27"/>
  <c r="J33" i="5"/>
  <c r="K33" i="5"/>
  <c r="J31" i="5"/>
  <c r="H31" i="5"/>
  <c r="H30" i="5"/>
  <c r="I30" i="5"/>
  <c r="J30" i="5"/>
  <c r="K30" i="5"/>
  <c r="J28" i="5"/>
  <c r="I28" i="5"/>
  <c r="K21" i="5"/>
  <c r="J21" i="5"/>
  <c r="I21" i="5"/>
  <c r="M32" i="14"/>
  <c r="L12" i="15"/>
  <c r="D68" i="30" l="1"/>
  <c r="D71" i="30" s="1"/>
  <c r="D70" i="30"/>
  <c r="L11" i="15"/>
  <c r="I13" i="5"/>
  <c r="I38" i="5" s="1"/>
  <c r="E23" i="20"/>
  <c r="L8" i="15"/>
  <c r="H7" i="25"/>
  <c r="I6" i="15"/>
  <c r="L35" i="25"/>
  <c r="G35" i="25"/>
  <c r="M8" i="25"/>
  <c r="I20" i="25"/>
  <c r="Q20" i="25" s="1"/>
  <c r="Q35" i="25" s="1"/>
  <c r="P35" i="25"/>
  <c r="F35" i="25"/>
  <c r="M32" i="25"/>
  <c r="M12" i="25"/>
  <c r="M29" i="25"/>
  <c r="Q7" i="25"/>
  <c r="I7" i="25"/>
  <c r="H24" i="5"/>
  <c r="H44" i="5" s="1"/>
  <c r="H20" i="25"/>
  <c r="H35" i="25" s="1"/>
  <c r="K55" i="5"/>
  <c r="J46" i="5"/>
  <c r="M34" i="5"/>
  <c r="M55" i="5" s="1"/>
  <c r="L34" i="5"/>
  <c r="L55" i="5" s="1"/>
  <c r="M17" i="5"/>
  <c r="M43" i="5" s="1"/>
  <c r="E35" i="25"/>
  <c r="L17" i="5"/>
  <c r="L43" i="5" s="1"/>
  <c r="I43" i="5"/>
  <c r="I54" i="5"/>
  <c r="Q8" i="6"/>
  <c r="Q7" i="6" s="1"/>
  <c r="M13" i="29"/>
  <c r="I39" i="5"/>
  <c r="M39" i="5"/>
  <c r="Q28" i="29"/>
  <c r="Q38" i="29" s="1"/>
  <c r="J38" i="29"/>
  <c r="M17" i="29"/>
  <c r="M28" i="29"/>
  <c r="I38" i="29"/>
  <c r="M34" i="29"/>
  <c r="L20" i="5"/>
  <c r="L49" i="5" s="1"/>
  <c r="J49" i="5"/>
  <c r="I49" i="5"/>
  <c r="M10" i="5"/>
  <c r="I9" i="5"/>
  <c r="K9" i="5"/>
  <c r="K49" i="5"/>
  <c r="L9" i="5"/>
  <c r="I37" i="29"/>
  <c r="J6" i="29"/>
  <c r="M6" i="29" s="1"/>
  <c r="M37" i="29" s="1"/>
  <c r="F37" i="29"/>
  <c r="L13" i="5"/>
  <c r="L38" i="5" s="1"/>
  <c r="L23" i="5"/>
  <c r="N8" i="6"/>
  <c r="N7" i="6" s="1"/>
  <c r="J7" i="6"/>
  <c r="J36" i="6" s="1"/>
  <c r="H12" i="5"/>
  <c r="H8" i="5" s="1"/>
  <c r="M14" i="5"/>
  <c r="M13" i="5" s="1"/>
  <c r="J12" i="5"/>
  <c r="J8" i="5" s="1"/>
  <c r="K38" i="5"/>
  <c r="K12" i="5"/>
  <c r="D137" i="27"/>
  <c r="D67" i="24"/>
  <c r="D70" i="24" s="1"/>
  <c r="D68" i="24"/>
  <c r="D71" i="24" s="1"/>
  <c r="E137" i="27"/>
  <c r="D88" i="27"/>
  <c r="I19" i="5"/>
  <c r="I18" i="5" s="1"/>
  <c r="I53" i="5"/>
  <c r="I44" i="5"/>
  <c r="M21" i="5"/>
  <c r="J44" i="5"/>
  <c r="J19" i="5"/>
  <c r="J53" i="5"/>
  <c r="L21" i="5"/>
  <c r="K44" i="5"/>
  <c r="K42" i="5" s="1"/>
  <c r="K19" i="5"/>
  <c r="K53" i="5"/>
  <c r="J54" i="5"/>
  <c r="J22" i="5"/>
  <c r="K54" i="5"/>
  <c r="M24" i="5"/>
  <c r="K22" i="5"/>
  <c r="I45" i="5"/>
  <c r="M28" i="5"/>
  <c r="I26" i="5"/>
  <c r="J45" i="5"/>
  <c r="J26" i="5"/>
  <c r="L28" i="5"/>
  <c r="K29" i="5"/>
  <c r="K25" i="5" s="1"/>
  <c r="K50" i="5"/>
  <c r="K40" i="5"/>
  <c r="J29" i="5"/>
  <c r="J50" i="5"/>
  <c r="J40" i="5"/>
  <c r="I29" i="5"/>
  <c r="M30" i="5"/>
  <c r="I40" i="5"/>
  <c r="L30" i="5"/>
  <c r="H29" i="5"/>
  <c r="H25" i="5" s="1"/>
  <c r="H50" i="5"/>
  <c r="H40" i="5"/>
  <c r="L31" i="5"/>
  <c r="H45" i="5"/>
  <c r="K41" i="5"/>
  <c r="K51" i="5"/>
  <c r="K32" i="5"/>
  <c r="M33" i="5"/>
  <c r="J51" i="5"/>
  <c r="J32" i="5"/>
  <c r="J41" i="5"/>
  <c r="I12" i="5" l="1"/>
  <c r="I8" i="5" s="1"/>
  <c r="I50" i="5"/>
  <c r="I48" i="5" s="1"/>
  <c r="I35" i="25"/>
  <c r="M7" i="25"/>
  <c r="M35" i="25" s="1"/>
  <c r="H22" i="5"/>
  <c r="H18" i="5" s="1"/>
  <c r="H7" i="5" s="1"/>
  <c r="H54" i="5"/>
  <c r="H52" i="5" s="1"/>
  <c r="H42" i="5"/>
  <c r="L24" i="5"/>
  <c r="L22" i="5" s="1"/>
  <c r="M46" i="5"/>
  <c r="L46" i="5"/>
  <c r="I52" i="5"/>
  <c r="K8" i="5"/>
  <c r="I37" i="5"/>
  <c r="M38" i="5"/>
  <c r="L39" i="5"/>
  <c r="M38" i="29"/>
  <c r="J37" i="29"/>
  <c r="Q6" i="29"/>
  <c r="Q37" i="29" s="1"/>
  <c r="M49" i="5"/>
  <c r="M9" i="5"/>
  <c r="L12" i="5"/>
  <c r="L8" i="5" s="1"/>
  <c r="M12" i="5"/>
  <c r="M41" i="5"/>
  <c r="M32" i="5"/>
  <c r="M51" i="5"/>
  <c r="L29" i="5"/>
  <c r="L50" i="5"/>
  <c r="L40" i="5"/>
  <c r="M29" i="5"/>
  <c r="M50" i="5"/>
  <c r="M40" i="5"/>
  <c r="J37" i="5"/>
  <c r="J48" i="5"/>
  <c r="K37" i="5"/>
  <c r="K36" i="5" s="1"/>
  <c r="K48" i="5"/>
  <c r="L45" i="5"/>
  <c r="L26" i="5"/>
  <c r="J25" i="5"/>
  <c r="I25" i="5"/>
  <c r="M45" i="5"/>
  <c r="M26" i="5"/>
  <c r="M54" i="5"/>
  <c r="M22" i="5"/>
  <c r="K52" i="5"/>
  <c r="K18" i="5"/>
  <c r="L53" i="5"/>
  <c r="L19" i="5"/>
  <c r="J52" i="5"/>
  <c r="J18" i="5"/>
  <c r="J42" i="5"/>
  <c r="M44" i="5"/>
  <c r="M19" i="5"/>
  <c r="M53" i="5"/>
  <c r="I42" i="5"/>
  <c r="I47" i="5" l="1"/>
  <c r="L54" i="5"/>
  <c r="L52" i="5" s="1"/>
  <c r="L44" i="5"/>
  <c r="L42" i="5" s="1"/>
  <c r="K7" i="5"/>
  <c r="K6" i="5" s="1"/>
  <c r="I36" i="5"/>
  <c r="I7" i="5"/>
  <c r="I6" i="5" s="1"/>
  <c r="M8" i="5"/>
  <c r="M48" i="5"/>
  <c r="M42" i="5"/>
  <c r="M18" i="5"/>
  <c r="M37" i="5"/>
  <c r="M52" i="5"/>
  <c r="L25" i="5"/>
  <c r="M25" i="5"/>
  <c r="J7" i="5"/>
  <c r="J6" i="5" s="1"/>
  <c r="L18" i="5"/>
  <c r="K47" i="5"/>
  <c r="J47" i="5"/>
  <c r="J36" i="5"/>
  <c r="M36" i="5" l="1"/>
  <c r="M47" i="5"/>
  <c r="M7" i="5"/>
  <c r="M6" i="5" s="1"/>
  <c r="L7" i="5"/>
  <c r="C9" i="18"/>
  <c r="K9" i="15"/>
  <c r="K6" i="15" s="1"/>
  <c r="L9" i="15" l="1"/>
  <c r="L6" i="15" s="1"/>
  <c r="K30" i="6"/>
  <c r="K29" i="6" s="1"/>
  <c r="K36" i="6" s="1"/>
  <c r="I35" i="6"/>
  <c r="N35" i="6" s="1"/>
  <c r="N30" i="6" s="1"/>
  <c r="N29" i="6" s="1"/>
  <c r="N36" i="6" s="1"/>
  <c r="E29" i="6"/>
  <c r="I30" i="6" l="1"/>
  <c r="I29" i="6" s="1"/>
  <c r="H33" i="5"/>
  <c r="L33" i="5" l="1"/>
  <c r="H41" i="5"/>
  <c r="H37" i="5" s="1"/>
  <c r="H36" i="5" s="1"/>
  <c r="H51" i="5"/>
  <c r="H48" i="5" s="1"/>
  <c r="H47" i="5" s="1"/>
  <c r="H32" i="5"/>
  <c r="H6" i="5" s="1"/>
  <c r="L51" i="5" l="1"/>
  <c r="L48" i="5" s="1"/>
  <c r="L47" i="5" s="1"/>
  <c r="L32" i="5"/>
  <c r="L6" i="5" s="1"/>
  <c r="L41" i="5"/>
  <c r="L37" i="5" s="1"/>
  <c r="L36" i="5" s="1"/>
</calcChain>
</file>

<file path=xl/sharedStrings.xml><?xml version="1.0" encoding="utf-8"?>
<sst xmlns="http://schemas.openxmlformats.org/spreadsheetml/2006/main" count="1838" uniqueCount="1043">
  <si>
    <t>Tabulka 1   Rozvaha (bilance)</t>
  </si>
  <si>
    <r>
      <t xml:space="preserve">Rozvaha (bilance) </t>
    </r>
    <r>
      <rPr>
        <sz val="8"/>
        <rFont val="Calibri"/>
        <family val="2"/>
        <charset val="238"/>
      </rPr>
      <t>(1)</t>
    </r>
  </si>
  <si>
    <r>
      <t xml:space="preserve"> Příloha č.1 k vyhlášce č. </t>
    </r>
    <r>
      <rPr>
        <b/>
        <sz val="9"/>
        <rFont val="Calibri"/>
        <family val="2"/>
        <charset val="238"/>
      </rPr>
      <t>504/2002 Sb.</t>
    </r>
    <r>
      <rPr>
        <sz val="9"/>
        <rFont val="Calibri"/>
        <family val="2"/>
        <charset val="238"/>
      </rPr>
      <t xml:space="preserve"> ve znění pozdějších předpisů</t>
    </r>
  </si>
  <si>
    <r>
      <t>Jednotlivé položky se vykazují v tis. Kč (</t>
    </r>
    <r>
      <rPr>
        <sz val="10"/>
        <rFont val="Calibri"/>
        <family val="2"/>
        <charset val="238"/>
      </rPr>
      <t>§4, odst.3</t>
    </r>
    <r>
      <rPr>
        <b/>
        <sz val="10"/>
        <rFont val="Calibri"/>
        <family val="2"/>
        <charset val="238"/>
      </rPr>
      <t>)</t>
    </r>
  </si>
  <si>
    <r>
      <t xml:space="preserve">účet / součet </t>
    </r>
    <r>
      <rPr>
        <sz val="8"/>
        <rFont val="Calibri"/>
        <family val="2"/>
        <charset val="238"/>
      </rPr>
      <t>(2)</t>
    </r>
  </si>
  <si>
    <r>
      <t>řádek</t>
    </r>
    <r>
      <rPr>
        <sz val="9"/>
        <rFont val="Calibri"/>
        <family val="2"/>
        <charset val="238"/>
      </rPr>
      <t xml:space="preserve"> </t>
    </r>
    <r>
      <rPr>
        <sz val="8"/>
        <rFont val="Calibri"/>
        <family val="2"/>
        <charset val="238"/>
      </rPr>
      <t>(3)</t>
    </r>
  </si>
  <si>
    <r>
      <t>stav k 1.1.</t>
    </r>
    <r>
      <rPr>
        <b/>
        <sz val="8"/>
        <rFont val="Calibri"/>
        <family val="2"/>
        <charset val="238"/>
      </rPr>
      <t xml:space="preserve"> </t>
    </r>
    <r>
      <rPr>
        <sz val="8"/>
        <rFont val="Calibri"/>
        <family val="2"/>
        <charset val="238"/>
      </rPr>
      <t>(4)</t>
    </r>
  </si>
  <si>
    <r>
      <t>stav k 31.12.</t>
    </r>
    <r>
      <rPr>
        <sz val="10"/>
        <rFont val="Calibri"/>
        <family val="2"/>
        <charset val="238"/>
      </rPr>
      <t>(4</t>
    </r>
    <r>
      <rPr>
        <b/>
        <sz val="10"/>
        <rFont val="Calibri"/>
        <family val="2"/>
        <charset val="238"/>
      </rPr>
      <t>)</t>
    </r>
  </si>
  <si>
    <t>AKTIVA</t>
  </si>
  <si>
    <t>sl. 1</t>
  </si>
  <si>
    <t>sl. 2</t>
  </si>
  <si>
    <t xml:space="preserve">A.Dlouhodobý majetek celkem            </t>
  </si>
  <si>
    <t>ř.2+10+21+28</t>
  </si>
  <si>
    <t>0001</t>
  </si>
  <si>
    <t xml:space="preserve">   I. Dlouhodobý nehmotný majetek celkem             </t>
  </si>
  <si>
    <t>ř.3 až 9</t>
  </si>
  <si>
    <t>0002</t>
  </si>
  <si>
    <t xml:space="preserve">                    1.Nehmotné výsledky výzkumu a vývoje</t>
  </si>
  <si>
    <t>012</t>
  </si>
  <si>
    <t>0003</t>
  </si>
  <si>
    <t xml:space="preserve">                    2.Software</t>
  </si>
  <si>
    <t>013</t>
  </si>
  <si>
    <t>0004</t>
  </si>
  <si>
    <t xml:space="preserve">                    3.Ocenitelná práva</t>
  </si>
  <si>
    <t>014</t>
  </si>
  <si>
    <t>0005</t>
  </si>
  <si>
    <t xml:space="preserve">                    4.Drobný dlouhodobý nehmotný majetek</t>
  </si>
  <si>
    <t>018</t>
  </si>
  <si>
    <t>0006</t>
  </si>
  <si>
    <t xml:space="preserve">                    5.Ostatní dlouhodobý nehmotný majetek</t>
  </si>
  <si>
    <t>019</t>
  </si>
  <si>
    <t>0007</t>
  </si>
  <si>
    <t xml:space="preserve">                    6.Nedokončený dlouhodobý nehmotný majetek</t>
  </si>
  <si>
    <t>041</t>
  </si>
  <si>
    <t>0008</t>
  </si>
  <si>
    <t xml:space="preserve">                    7.Poskytnuté zálohy na dlouhodobý nehmotný majetek</t>
  </si>
  <si>
    <t>051</t>
  </si>
  <si>
    <t>0009</t>
  </si>
  <si>
    <t xml:space="preserve">    II. Dlouhodobý hmotný majetek celkem            </t>
  </si>
  <si>
    <t>ř.11 až 20</t>
  </si>
  <si>
    <t>0010</t>
  </si>
  <si>
    <t xml:space="preserve">                    1.Pozemky</t>
  </si>
  <si>
    <t>031</t>
  </si>
  <si>
    <t>0011</t>
  </si>
  <si>
    <t xml:space="preserve">                    2.Umělecká díla, předměty a sbírky</t>
  </si>
  <si>
    <t>032</t>
  </si>
  <si>
    <t>0012</t>
  </si>
  <si>
    <t xml:space="preserve">                    3.Stavby</t>
  </si>
  <si>
    <t>021</t>
  </si>
  <si>
    <t>0013</t>
  </si>
  <si>
    <t xml:space="preserve">                    4.Hmotné movité věci a jejich soubory </t>
  </si>
  <si>
    <t>022</t>
  </si>
  <si>
    <t>0014</t>
  </si>
  <si>
    <t xml:space="preserve">                    5.Pěstitelské celky trvalých porostů</t>
  </si>
  <si>
    <t>025</t>
  </si>
  <si>
    <t>0015</t>
  </si>
  <si>
    <t xml:space="preserve">                    6.Dospělá zvířata a jejich skupiny</t>
  </si>
  <si>
    <t>026</t>
  </si>
  <si>
    <t>0016</t>
  </si>
  <si>
    <t xml:space="preserve">                    7.Drobný dlouhodobý hmotný majetek</t>
  </si>
  <si>
    <t>028</t>
  </si>
  <si>
    <t>0017</t>
  </si>
  <si>
    <t xml:space="preserve">                    8.Ostatní dlouhodobý hmotný majetek</t>
  </si>
  <si>
    <t>029</t>
  </si>
  <si>
    <t>0018</t>
  </si>
  <si>
    <t xml:space="preserve">                    9.Nedokončený dlouhodobý hmotný majetek</t>
  </si>
  <si>
    <t>042</t>
  </si>
  <si>
    <t>0019</t>
  </si>
  <si>
    <t xml:space="preserve">                  10.Poskytnuté zálohy na dlouhodobý hnotný majetek</t>
  </si>
  <si>
    <t>052</t>
  </si>
  <si>
    <t>0020</t>
  </si>
  <si>
    <t xml:space="preserve">    III. Dlouhodobý finanční majetek celkem            </t>
  </si>
  <si>
    <t>ř.22 až 27</t>
  </si>
  <si>
    <t>0021</t>
  </si>
  <si>
    <t xml:space="preserve">                    1.Podíly - ovládaná nebo ovládající osoba</t>
  </si>
  <si>
    <t>061</t>
  </si>
  <si>
    <t>0022</t>
  </si>
  <si>
    <t xml:space="preserve">                    2.Podíly -  podstatný vliv</t>
  </si>
  <si>
    <t>062</t>
  </si>
  <si>
    <t>0023</t>
  </si>
  <si>
    <t xml:space="preserve">                    3.Dluhové cenné papíry držené do splatnosti</t>
  </si>
  <si>
    <t>063</t>
  </si>
  <si>
    <t>0024</t>
  </si>
  <si>
    <t xml:space="preserve">                    4.Zápůjčky organizačním složkám</t>
  </si>
  <si>
    <t>066</t>
  </si>
  <si>
    <t>0025</t>
  </si>
  <si>
    <t xml:space="preserve">                    5.Ostatní dlouhodobé zápůjčky</t>
  </si>
  <si>
    <t>067</t>
  </si>
  <si>
    <t>0026</t>
  </si>
  <si>
    <t xml:space="preserve">                    6.Ostatní dlouhodobý finanční majetek</t>
  </si>
  <si>
    <t>069</t>
  </si>
  <si>
    <t>0027</t>
  </si>
  <si>
    <t xml:space="preserve">    IV. Oprávky k dlouhodobému majetku celkem    </t>
  </si>
  <si>
    <t>ř.29 až 39</t>
  </si>
  <si>
    <t>0028</t>
  </si>
  <si>
    <t xml:space="preserve">                    1.Oprávky k nehmotným výsledkům výzkumu a vývoje</t>
  </si>
  <si>
    <t>072</t>
  </si>
  <si>
    <t>0029</t>
  </si>
  <si>
    <t xml:space="preserve">                    2.Oprávky k softwaru</t>
  </si>
  <si>
    <t>073</t>
  </si>
  <si>
    <t>0030</t>
  </si>
  <si>
    <t xml:space="preserve">                    3.Oprávky k ocenitelným právům</t>
  </si>
  <si>
    <t>074</t>
  </si>
  <si>
    <t>0031</t>
  </si>
  <si>
    <t xml:space="preserve">                    4.Oprávky k drobnému dlouhodobému nehmotnému  majetku</t>
  </si>
  <si>
    <t>078</t>
  </si>
  <si>
    <t>0032</t>
  </si>
  <si>
    <t xml:space="preserve">                    5.Oprávky k ostatnímu dlouhodobému nehmotnému  majetku</t>
  </si>
  <si>
    <t>079</t>
  </si>
  <si>
    <t>0033</t>
  </si>
  <si>
    <t xml:space="preserve">                    6.Oprávky ke stavbám</t>
  </si>
  <si>
    <t>081</t>
  </si>
  <si>
    <t>0034</t>
  </si>
  <si>
    <t xml:space="preserve">                    7.Oprávky k samost.hmotným movitým věcem a souboru hmotných movitých věcí</t>
  </si>
  <si>
    <t>082</t>
  </si>
  <si>
    <t>0035</t>
  </si>
  <si>
    <t xml:space="preserve">                    8.Oprávky k pěstitelským celkům trvalých porostů</t>
  </si>
  <si>
    <t>085</t>
  </si>
  <si>
    <t>0036</t>
  </si>
  <si>
    <t xml:space="preserve">                    9.Oprávky k základnímu stádu a tažným zvířatům</t>
  </si>
  <si>
    <t>086</t>
  </si>
  <si>
    <t>0037</t>
  </si>
  <si>
    <t xml:space="preserve">                   10.Oprávky k drobnému dlouhodobému hmotnému majetku</t>
  </si>
  <si>
    <t>088</t>
  </si>
  <si>
    <t>0038</t>
  </si>
  <si>
    <t xml:space="preserve">                   11.Oprávky k ostatnímu dlouhodobému hmotnému majetku</t>
  </si>
  <si>
    <t>089</t>
  </si>
  <si>
    <t>0039</t>
  </si>
  <si>
    <t xml:space="preserve">B. Krátkodobý majetek celkem                    </t>
  </si>
  <si>
    <t>ř.41+51+71+79</t>
  </si>
  <si>
    <t>0040</t>
  </si>
  <si>
    <t xml:space="preserve">    I. Zásoby celkem                                          </t>
  </si>
  <si>
    <t>ř.42 až 50</t>
  </si>
  <si>
    <t>0041</t>
  </si>
  <si>
    <t xml:space="preserve">                    1.Materiál na skladě</t>
  </si>
  <si>
    <t>112</t>
  </si>
  <si>
    <t>0042</t>
  </si>
  <si>
    <t xml:space="preserve">                    2.Materiál na cestě</t>
  </si>
  <si>
    <t>119</t>
  </si>
  <si>
    <t>0043</t>
  </si>
  <si>
    <t xml:space="preserve">                    3.Nedokončená výroba</t>
  </si>
  <si>
    <t>121</t>
  </si>
  <si>
    <t>0044</t>
  </si>
  <si>
    <t xml:space="preserve">                    4.Polotovary vlastní výroby</t>
  </si>
  <si>
    <t>122</t>
  </si>
  <si>
    <t>0045</t>
  </si>
  <si>
    <t xml:space="preserve">                    5.Výrobky</t>
  </si>
  <si>
    <t>123</t>
  </si>
  <si>
    <t>0046</t>
  </si>
  <si>
    <t xml:space="preserve">                    6.Mladá a ostatní zvířata a jejich skupiny</t>
  </si>
  <si>
    <t>124</t>
  </si>
  <si>
    <t>0047</t>
  </si>
  <si>
    <t xml:space="preserve">                    7.Zboží na skladě a v prodejnách</t>
  </si>
  <si>
    <t>132</t>
  </si>
  <si>
    <t>0048</t>
  </si>
  <si>
    <t xml:space="preserve">                    8.Zboží na cestě</t>
  </si>
  <si>
    <t>139</t>
  </si>
  <si>
    <t>0049</t>
  </si>
  <si>
    <t xml:space="preserve">                    9.Poskytnuté zálohy na zásoby</t>
  </si>
  <si>
    <t>z 314</t>
  </si>
  <si>
    <t>0050</t>
  </si>
  <si>
    <t xml:space="preserve">   II. Pohledávky celkem                                       </t>
  </si>
  <si>
    <t>ř.52 až70</t>
  </si>
  <si>
    <t>0051</t>
  </si>
  <si>
    <t xml:space="preserve">                    1.Odběratelé</t>
  </si>
  <si>
    <t>311</t>
  </si>
  <si>
    <t>0052</t>
  </si>
  <si>
    <t xml:space="preserve">                    2.Směnky k inkasu</t>
  </si>
  <si>
    <t>312</t>
  </si>
  <si>
    <t>0053</t>
  </si>
  <si>
    <t xml:space="preserve">                    3.Pohledávky za eskontované cenné papíry</t>
  </si>
  <si>
    <t>313</t>
  </si>
  <si>
    <t>0054</t>
  </si>
  <si>
    <t xml:space="preserve">                    4.Poskytnuté provozní zálohy</t>
  </si>
  <si>
    <t>0055</t>
  </si>
  <si>
    <t xml:space="preserve">                    5.Ostatní pohledávky</t>
  </si>
  <si>
    <t>315</t>
  </si>
  <si>
    <t>0056</t>
  </si>
  <si>
    <t xml:space="preserve">                    6.Pohledávky za zaměstnanci</t>
  </si>
  <si>
    <t>335</t>
  </si>
  <si>
    <t>0057</t>
  </si>
  <si>
    <t xml:space="preserve">                    7.Pohledávky za institucemi sociálního zabezpečení a veřejného zdravotního pojištění</t>
  </si>
  <si>
    <t>336</t>
  </si>
  <si>
    <t>0058</t>
  </si>
  <si>
    <t xml:space="preserve">                    8.Daň z příjmů</t>
  </si>
  <si>
    <t>341</t>
  </si>
  <si>
    <t>0059</t>
  </si>
  <si>
    <t xml:space="preserve">                    9.Ostatní přímé daně</t>
  </si>
  <si>
    <t>342</t>
  </si>
  <si>
    <t>0060</t>
  </si>
  <si>
    <t xml:space="preserve">                   10.Daň z přidané hodnoty</t>
  </si>
  <si>
    <t>343</t>
  </si>
  <si>
    <t>0061</t>
  </si>
  <si>
    <t xml:space="preserve">                   11.Ostatní daně a poplatky</t>
  </si>
  <si>
    <t>345</t>
  </si>
  <si>
    <t>0062</t>
  </si>
  <si>
    <t xml:space="preserve">                   12.Nároky na dotace a ostatní zúčtování se státním rozpočtem</t>
  </si>
  <si>
    <t>346</t>
  </si>
  <si>
    <t>0063</t>
  </si>
  <si>
    <t xml:space="preserve">                   13.Nároky na dotace a ostatní zúčtování s rozpočtem orgánů územních samospr. celků</t>
  </si>
  <si>
    <t>348</t>
  </si>
  <si>
    <t>0064</t>
  </si>
  <si>
    <t xml:space="preserve">                   14.Pohledávky za společníky sdruženými ve společnosti</t>
  </si>
  <si>
    <t>358</t>
  </si>
  <si>
    <t>0065</t>
  </si>
  <si>
    <t xml:space="preserve">                   15.Pohledávky z pevných termínovaných operací a opcí</t>
  </si>
  <si>
    <t>373</t>
  </si>
  <si>
    <t>0066</t>
  </si>
  <si>
    <t xml:space="preserve">                   16.Pohledávky z vydaných dluhopisů</t>
  </si>
  <si>
    <t>375</t>
  </si>
  <si>
    <t>0067</t>
  </si>
  <si>
    <t xml:space="preserve">                   17.Jiné pohledávky</t>
  </si>
  <si>
    <t>378</t>
  </si>
  <si>
    <t>0068</t>
  </si>
  <si>
    <t xml:space="preserve">                   18.Dohadné účty aktivní</t>
  </si>
  <si>
    <t>388</t>
  </si>
  <si>
    <t>0069</t>
  </si>
  <si>
    <t xml:space="preserve">                   19.Opravná položka k pohledávkám</t>
  </si>
  <si>
    <t>391</t>
  </si>
  <si>
    <t>0070</t>
  </si>
  <si>
    <t xml:space="preserve">   III. Krátkodobý finanční majetek celkem             </t>
  </si>
  <si>
    <t>ř.72 až 78</t>
  </si>
  <si>
    <t>0071</t>
  </si>
  <si>
    <t xml:space="preserve">                     1.Peněžní prostředky v pokladně</t>
  </si>
  <si>
    <t>211</t>
  </si>
  <si>
    <t>0072</t>
  </si>
  <si>
    <t xml:space="preserve">                     2.Ceniny</t>
  </si>
  <si>
    <t>213</t>
  </si>
  <si>
    <t>0073</t>
  </si>
  <si>
    <t xml:space="preserve">                     3.Peněžní  prostředky na účtech</t>
  </si>
  <si>
    <t>221</t>
  </si>
  <si>
    <t>0074</t>
  </si>
  <si>
    <t xml:space="preserve">                     4.Majetkové cenné papíry k obchodování</t>
  </si>
  <si>
    <t>251</t>
  </si>
  <si>
    <t>0075</t>
  </si>
  <si>
    <t xml:space="preserve">                     5.Dluhové cenné papíry k obchodování</t>
  </si>
  <si>
    <t>253</t>
  </si>
  <si>
    <t>0076</t>
  </si>
  <si>
    <t xml:space="preserve">                     6.Ostatní cenné papíry</t>
  </si>
  <si>
    <t>256</t>
  </si>
  <si>
    <t>0077</t>
  </si>
  <si>
    <t xml:space="preserve">                     7.Peníze na cestě</t>
  </si>
  <si>
    <t>261</t>
  </si>
  <si>
    <t>0078</t>
  </si>
  <si>
    <t xml:space="preserve">    IV. Jiná aktiva celkem                                    </t>
  </si>
  <si>
    <t>ř.80 až 81</t>
  </si>
  <si>
    <t>0079</t>
  </si>
  <si>
    <t xml:space="preserve">                     1.Náklady příštích období</t>
  </si>
  <si>
    <t>381</t>
  </si>
  <si>
    <t>0080</t>
  </si>
  <si>
    <t xml:space="preserve">                     2.Příjmy příštích období</t>
  </si>
  <si>
    <t>385</t>
  </si>
  <si>
    <t>0081</t>
  </si>
  <si>
    <t xml:space="preserve">Aktiva celkem                                                        </t>
  </si>
  <si>
    <t>ř. 1+40</t>
  </si>
  <si>
    <t>0082</t>
  </si>
  <si>
    <t xml:space="preserve">PASIVA  </t>
  </si>
  <si>
    <t xml:space="preserve"> </t>
  </si>
  <si>
    <t>sl.  3</t>
  </si>
  <si>
    <t>sl. 4</t>
  </si>
  <si>
    <t xml:space="preserve">A. Vlastní zdroje celkem                                       </t>
  </si>
  <si>
    <t>ř.84+88</t>
  </si>
  <si>
    <t>0083</t>
  </si>
  <si>
    <t xml:space="preserve">     I. Jmění celkem                                          </t>
  </si>
  <si>
    <t>ř.85 až 87</t>
  </si>
  <si>
    <t>0084</t>
  </si>
  <si>
    <t xml:space="preserve">                     1.Vlastní jmění</t>
  </si>
  <si>
    <t>901</t>
  </si>
  <si>
    <t>0085</t>
  </si>
  <si>
    <t xml:space="preserve">                     2.Fondy</t>
  </si>
  <si>
    <t>911</t>
  </si>
  <si>
    <t>0086</t>
  </si>
  <si>
    <t xml:space="preserve">                     3.Oceňovací rozdíly z přecenění finančního majetku a závazků</t>
  </si>
  <si>
    <t>921</t>
  </si>
  <si>
    <t>0087</t>
  </si>
  <si>
    <t xml:space="preserve">     II. Výsledek hospodaření celkem</t>
  </si>
  <si>
    <t>ř.89 až 91</t>
  </si>
  <si>
    <t>0088</t>
  </si>
  <si>
    <r>
      <t xml:space="preserve">                     1.Účet výsledku hospodaření </t>
    </r>
    <r>
      <rPr>
        <vertAlign val="superscript"/>
        <sz val="10"/>
        <rFont val="Calibri"/>
        <family val="2"/>
        <charset val="238"/>
      </rPr>
      <t>(5)</t>
    </r>
  </si>
  <si>
    <t>963</t>
  </si>
  <si>
    <t>0089</t>
  </si>
  <si>
    <r>
      <t xml:space="preserve">                     2.Výsledek hospodaření ve schvalovacím řízení </t>
    </r>
    <r>
      <rPr>
        <vertAlign val="superscript"/>
        <sz val="10"/>
        <rFont val="Calibri"/>
        <family val="2"/>
        <charset val="238"/>
      </rPr>
      <t>(6)</t>
    </r>
  </si>
  <si>
    <t>931</t>
  </si>
  <si>
    <t>0090</t>
  </si>
  <si>
    <t xml:space="preserve">                     3.Nerozdělený zisk, neuhrazená ztráta minulých let</t>
  </si>
  <si>
    <t>932</t>
  </si>
  <si>
    <t>0091</t>
  </si>
  <si>
    <t xml:space="preserve">B. Cizí zdroje celkem                              </t>
  </si>
  <si>
    <t>ř.93+95+103+127</t>
  </si>
  <si>
    <t>0092</t>
  </si>
  <si>
    <t xml:space="preserve">     I. Rezervy celkem                                                </t>
  </si>
  <si>
    <t>ř.94</t>
  </si>
  <si>
    <t>0093</t>
  </si>
  <si>
    <t xml:space="preserve">                     1.Rezervy</t>
  </si>
  <si>
    <t>941</t>
  </si>
  <si>
    <t>0094</t>
  </si>
  <si>
    <t xml:space="preserve">     II. Dlouhodobé závazky celkem                   </t>
  </si>
  <si>
    <t>ř.96 až 102</t>
  </si>
  <si>
    <t>0095</t>
  </si>
  <si>
    <t xml:space="preserve">                     1.Dlouhodobé úvěry</t>
  </si>
  <si>
    <t>951</t>
  </si>
  <si>
    <t>0096</t>
  </si>
  <si>
    <t xml:space="preserve">                     2.Vydané dluhopisy</t>
  </si>
  <si>
    <t>953</t>
  </si>
  <si>
    <t>0097</t>
  </si>
  <si>
    <t xml:space="preserve">                     3.Závazky z pronájmu</t>
  </si>
  <si>
    <t>954</t>
  </si>
  <si>
    <t>0098</t>
  </si>
  <si>
    <t xml:space="preserve">                     4.Přijaté dlouhodobé zálohy</t>
  </si>
  <si>
    <t>955</t>
  </si>
  <si>
    <t>0099</t>
  </si>
  <si>
    <t xml:space="preserve">                     5.Dlouhodobé směnky k úhradě</t>
  </si>
  <si>
    <t>958</t>
  </si>
  <si>
    <t>0100</t>
  </si>
  <si>
    <t xml:space="preserve">                     6.Dohadné účty pasivní</t>
  </si>
  <si>
    <t>z389</t>
  </si>
  <si>
    <t>0101</t>
  </si>
  <si>
    <t xml:space="preserve">                     7.Ostatní dlouhodobé závazky</t>
  </si>
  <si>
    <t>959</t>
  </si>
  <si>
    <t>0102</t>
  </si>
  <si>
    <t xml:space="preserve">    III. Krátkodobé závazky celkem                   </t>
  </si>
  <si>
    <t>ř.104 až 126</t>
  </si>
  <si>
    <t>0103</t>
  </si>
  <si>
    <t xml:space="preserve">                     1.Dodavatelé</t>
  </si>
  <si>
    <t>321</t>
  </si>
  <si>
    <t>0104</t>
  </si>
  <si>
    <t xml:space="preserve">                     2.Směnky k úhradě</t>
  </si>
  <si>
    <t>322</t>
  </si>
  <si>
    <t>0105</t>
  </si>
  <si>
    <t xml:space="preserve">                     3.Přijaté zálohy</t>
  </si>
  <si>
    <t>324</t>
  </si>
  <si>
    <t>0106</t>
  </si>
  <si>
    <t xml:space="preserve">                     4.Ostatní závazky</t>
  </si>
  <si>
    <t>325</t>
  </si>
  <si>
    <t>0107</t>
  </si>
  <si>
    <t xml:space="preserve">                     5.Zaměstnanci</t>
  </si>
  <si>
    <t>331</t>
  </si>
  <si>
    <t>0108</t>
  </si>
  <si>
    <t xml:space="preserve">                     6.Ostatní závazky vůči zaměstnancům</t>
  </si>
  <si>
    <t>333</t>
  </si>
  <si>
    <t>0109</t>
  </si>
  <si>
    <t xml:space="preserve">                     7.Závazky k institucím sociálního zabezpečení a veřejného zdravotního pojištění</t>
  </si>
  <si>
    <t>0110</t>
  </si>
  <si>
    <t xml:space="preserve">                     8.Daň z příjmu</t>
  </si>
  <si>
    <t>0111</t>
  </si>
  <si>
    <t xml:space="preserve">                     9.Ostatní přímé daně</t>
  </si>
  <si>
    <t>0112</t>
  </si>
  <si>
    <t xml:space="preserve">                    10.Daň z přidané hodnoty</t>
  </si>
  <si>
    <t>0113</t>
  </si>
  <si>
    <t xml:space="preserve">                    11.Ostatní daně a poplatky</t>
  </si>
  <si>
    <t>0114</t>
  </si>
  <si>
    <t xml:space="preserve">                    12.Závazky ze vztahu ke státnímu rozpočtu</t>
  </si>
  <si>
    <t>0115</t>
  </si>
  <si>
    <t xml:space="preserve">                    13.Závazky ze vztahu k rozpočtu orgánů územních samosprávných celků</t>
  </si>
  <si>
    <t>0116</t>
  </si>
  <si>
    <t xml:space="preserve">                    14.Závazky z upsaných nesplacených cenných papírů a podílů</t>
  </si>
  <si>
    <t>367</t>
  </si>
  <si>
    <t>0117</t>
  </si>
  <si>
    <t xml:space="preserve">                    15.Závazky ke společníkům sdruženým ve společnosti</t>
  </si>
  <si>
    <t>368</t>
  </si>
  <si>
    <t>0118</t>
  </si>
  <si>
    <t xml:space="preserve">                    16.Závazky z pevných termínovaných operací a opcí</t>
  </si>
  <si>
    <t>0119</t>
  </si>
  <si>
    <t xml:space="preserve">                    17.Jiné závazky</t>
  </si>
  <si>
    <t>379</t>
  </si>
  <si>
    <t>0120</t>
  </si>
  <si>
    <t xml:space="preserve">                    18.Krátkodobé úvěry</t>
  </si>
  <si>
    <t>231</t>
  </si>
  <si>
    <t>0121</t>
  </si>
  <si>
    <t xml:space="preserve">                    19.Eskontní úvěry</t>
  </si>
  <si>
    <t>232</t>
  </si>
  <si>
    <t>0122</t>
  </si>
  <si>
    <t xml:space="preserve">                    20.Vydané krátkodobé dluhopisy</t>
  </si>
  <si>
    <t>241</t>
  </si>
  <si>
    <t>0123</t>
  </si>
  <si>
    <t xml:space="preserve">                    21.Vlastní dluhopisy</t>
  </si>
  <si>
    <t>255</t>
  </si>
  <si>
    <t>0124</t>
  </si>
  <si>
    <t xml:space="preserve">                    22.Dohadné účty pasivní</t>
  </si>
  <si>
    <t>0125</t>
  </si>
  <si>
    <t xml:space="preserve">                    23.Ostatní krátkodobé finanční výpomoci</t>
  </si>
  <si>
    <t>249</t>
  </si>
  <si>
    <t>0126</t>
  </si>
  <si>
    <t xml:space="preserve">    IV. Jiná pasiva celkem                                </t>
  </si>
  <si>
    <t>ř.128 až 129</t>
  </si>
  <si>
    <t>0127</t>
  </si>
  <si>
    <t xml:space="preserve">                      1.Výdaje příštích období</t>
  </si>
  <si>
    <t>383</t>
  </si>
  <si>
    <t>0128</t>
  </si>
  <si>
    <t xml:space="preserve">                      2.Výnosy příštích období</t>
  </si>
  <si>
    <t>384</t>
  </si>
  <si>
    <t>0129</t>
  </si>
  <si>
    <t xml:space="preserve">Pasiva celkem                                                    </t>
  </si>
  <si>
    <t>ř.83+92</t>
  </si>
  <si>
    <t>0130</t>
  </si>
  <si>
    <t>Poznámky</t>
  </si>
  <si>
    <r>
      <rPr>
        <sz val="8"/>
        <rFont val="Calibri"/>
        <family val="2"/>
        <charset val="238"/>
      </rPr>
      <t>(1)</t>
    </r>
    <r>
      <rPr>
        <i/>
        <sz val="10"/>
        <rFont val="Calibri"/>
        <family val="2"/>
        <charset val="238"/>
      </rPr>
      <t xml:space="preserve"> </t>
    </r>
    <r>
      <rPr>
        <sz val="10"/>
        <rFont val="Calibri"/>
        <family val="2"/>
        <charset val="238"/>
      </rPr>
      <t>Zpracování "Rozvahy" se řídí § 5 a §§ 7 až 25  Vyhlášky 504/2002 Sb.</t>
    </r>
  </si>
  <si>
    <r>
      <rPr>
        <sz val="8"/>
        <rFont val="Calibri"/>
        <family val="2"/>
        <charset val="238"/>
      </rPr>
      <t>(2)</t>
    </r>
    <r>
      <rPr>
        <sz val="10"/>
        <rFont val="Calibri"/>
        <family val="2"/>
        <charset val="238"/>
      </rPr>
      <t xml:space="preserve"> Vyhláškou je dáno pouze označení a členění textů; čísla příslušných účtů jsou doplněna pro lepší orientaci ve výkazu.</t>
    </r>
  </si>
  <si>
    <r>
      <rPr>
        <sz val="8"/>
        <rFont val="Calibri"/>
        <family val="2"/>
        <charset val="238"/>
      </rPr>
      <t>(3)</t>
    </r>
    <r>
      <rPr>
        <sz val="10"/>
        <rFont val="Calibri"/>
        <family val="2"/>
        <charset val="238"/>
      </rPr>
      <t xml:space="preserve"> Číslování řádků a sloupců je závazné </t>
    </r>
  </si>
  <si>
    <r>
      <rPr>
        <sz val="8"/>
        <rFont val="Calibri"/>
        <family val="2"/>
        <charset val="238"/>
      </rPr>
      <t>(4)</t>
    </r>
    <r>
      <rPr>
        <sz val="10"/>
        <rFont val="Calibri"/>
        <family val="2"/>
        <charset val="238"/>
      </rPr>
      <t xml:space="preserve"> Údaje se vyplňují  na celé tisíce bez desetinných míst. Sumární buňky jsou uzamknuté.</t>
    </r>
  </si>
  <si>
    <r>
      <rPr>
        <sz val="8"/>
        <rFont val="Calibri"/>
        <family val="2"/>
        <charset val="238"/>
      </rPr>
      <t>(5)</t>
    </r>
    <r>
      <rPr>
        <sz val="10"/>
        <rFont val="Calibri"/>
        <family val="2"/>
        <charset val="238"/>
      </rPr>
      <t xml:space="preserve"> Požka pasiv "A.II.1. Účet výsledku hospodaření" se vykazuje pouze k poslednímu dni účetního období.</t>
    </r>
  </si>
  <si>
    <r>
      <rPr>
        <sz val="8"/>
        <rFont val="Calibri"/>
        <family val="2"/>
        <charset val="238"/>
      </rPr>
      <t>(6)</t>
    </r>
    <r>
      <rPr>
        <sz val="10"/>
        <rFont val="Calibri"/>
        <family val="2"/>
        <charset val="238"/>
      </rPr>
      <t xml:space="preserve"> Požka pasiv "A.II.2. Výsledek hospodaření ve schvalovacím řízení" se vykazuje pouze k prvnímu dni účetního období.</t>
    </r>
  </si>
  <si>
    <t>Tabulka 2   Výkaz zisku a ztráty</t>
  </si>
  <si>
    <r>
      <t xml:space="preserve">Výkaz zisku a ztráty </t>
    </r>
    <r>
      <rPr>
        <sz val="8"/>
        <rFont val="Calibri"/>
        <family val="2"/>
        <charset val="238"/>
      </rPr>
      <t>(1)</t>
    </r>
  </si>
  <si>
    <r>
      <t xml:space="preserve"> Příloha č.2 k vyhlášce č. </t>
    </r>
    <r>
      <rPr>
        <b/>
        <sz val="9"/>
        <rFont val="Calibri"/>
        <family val="2"/>
        <charset val="238"/>
      </rPr>
      <t>504/2002 Sb.</t>
    </r>
    <r>
      <rPr>
        <sz val="9"/>
        <rFont val="Calibri"/>
        <family val="2"/>
        <charset val="238"/>
      </rPr>
      <t xml:space="preserve"> ve znění pozdějších předpisů</t>
    </r>
  </si>
  <si>
    <r>
      <t xml:space="preserve"> Jednotlivé položky se vykazují v tis. Kč (</t>
    </r>
    <r>
      <rPr>
        <sz val="10"/>
        <rFont val="Calibri"/>
        <family val="2"/>
        <charset val="238"/>
      </rPr>
      <t>§4, odst.3</t>
    </r>
    <r>
      <rPr>
        <b/>
        <sz val="10"/>
        <rFont val="Calibri"/>
        <family val="2"/>
        <charset val="238"/>
      </rPr>
      <t>)</t>
    </r>
  </si>
  <si>
    <r>
      <t xml:space="preserve">řádek </t>
    </r>
    <r>
      <rPr>
        <sz val="8"/>
        <rFont val="Calibri"/>
        <family val="2"/>
        <charset val="238"/>
      </rPr>
      <t>(3)</t>
    </r>
  </si>
  <si>
    <r>
      <t xml:space="preserve">hlavní činnost </t>
    </r>
    <r>
      <rPr>
        <sz val="10"/>
        <rFont val="Calibri"/>
        <family val="2"/>
        <charset val="238"/>
      </rPr>
      <t>(4)</t>
    </r>
  </si>
  <si>
    <r>
      <t xml:space="preserve">hospodářská/ doplňková činnost </t>
    </r>
    <r>
      <rPr>
        <sz val="10"/>
        <rFont val="Calibri"/>
        <family val="2"/>
        <charset val="238"/>
      </rPr>
      <t>(4)</t>
    </r>
  </si>
  <si>
    <t>A. Náklady</t>
  </si>
  <si>
    <t>sl.2</t>
  </si>
  <si>
    <t xml:space="preserve">     I. Spotřebované nákupy a nakupované služby</t>
  </si>
  <si>
    <t>ř.2 až 7</t>
  </si>
  <si>
    <t xml:space="preserve">            1.Spotřeba materiálu, energie a ostatních neskladovaných dodávek</t>
  </si>
  <si>
    <t>501,502,503</t>
  </si>
  <si>
    <t xml:space="preserve">            2.Prodané zboží</t>
  </si>
  <si>
    <t xml:space="preserve">            3.Opravy a udržování</t>
  </si>
  <si>
    <t xml:space="preserve">            4.Náklady na cestovné</t>
  </si>
  <si>
    <t xml:space="preserve">            5.Náklady na reprezentaci</t>
  </si>
  <si>
    <t xml:space="preserve">            6.Ostatní služby</t>
  </si>
  <si>
    <t xml:space="preserve">     II.Změny stavu zásob vlastní činnosti a aktivace</t>
  </si>
  <si>
    <t>ř.9 až 11</t>
  </si>
  <si>
    <t xml:space="preserve">           7.Změna stavu zásob vlastní činnosti</t>
  </si>
  <si>
    <t xml:space="preserve">           8.Aktivace materiálu, zboží a vnitroorganizačních služeb</t>
  </si>
  <si>
    <t xml:space="preserve">           9.Aktivace dlouhodobého majetku</t>
  </si>
  <si>
    <t xml:space="preserve">     III.Osobní náklady </t>
  </si>
  <si>
    <t>ř.13 až 17</t>
  </si>
  <si>
    <t xml:space="preserve">           10.Mzdové náklady</t>
  </si>
  <si>
    <t xml:space="preserve">            11.Zákonné sociální pojištění</t>
  </si>
  <si>
    <t xml:space="preserve">            12.Ostatní sociální pojištění</t>
  </si>
  <si>
    <t xml:space="preserve">            13.Zákonné sociální náklady</t>
  </si>
  <si>
    <t xml:space="preserve">            14.Ostatní sociální náklady</t>
  </si>
  <si>
    <t xml:space="preserve">    IV.Daně a poplatky </t>
  </si>
  <si>
    <t xml:space="preserve">ř.19 </t>
  </si>
  <si>
    <t xml:space="preserve">            15.Daně a poplatky</t>
  </si>
  <si>
    <t xml:space="preserve">    V.Ostatní náklady </t>
  </si>
  <si>
    <t>ř.21 až 27</t>
  </si>
  <si>
    <t xml:space="preserve">            16.Smluvní pokuty a úroky z prodlení, ostatní pokuty a penále</t>
  </si>
  <si>
    <t xml:space="preserve">            17.Odpis nedobytné pohledávky</t>
  </si>
  <si>
    <t xml:space="preserve">            18.Nákladové úroky</t>
  </si>
  <si>
    <t xml:space="preserve">            19.Kursové ztráty</t>
  </si>
  <si>
    <t xml:space="preserve">            20.Dary</t>
  </si>
  <si>
    <t xml:space="preserve">            21.Manka a škody</t>
  </si>
  <si>
    <t xml:space="preserve">            22.Jiné ostatní náklady</t>
  </si>
  <si>
    <t xml:space="preserve">     VI.Odpisy, prodaný majetek, tvorba rezerv a opravných položek </t>
  </si>
  <si>
    <t>ř.29 až 33</t>
  </si>
  <si>
    <t xml:space="preserve">            23.Odpisy dlouhodobého majetku</t>
  </si>
  <si>
    <t xml:space="preserve">            24.Prodaný dlouhodobý majetek</t>
  </si>
  <si>
    <t xml:space="preserve">            25.Prodané cenné papíry a podíly</t>
  </si>
  <si>
    <t xml:space="preserve">            26.Prodaný materiál</t>
  </si>
  <si>
    <t xml:space="preserve">            27.Tvorba a použití  rezerv a opravných položek</t>
  </si>
  <si>
    <t>556,558,559</t>
  </si>
  <si>
    <t xml:space="preserve">     VII.Poskytnuté příspěvky celkem</t>
  </si>
  <si>
    <t>ř.35</t>
  </si>
  <si>
    <t xml:space="preserve">            28.Poskyt.členské příspěvky a příspěvky zúčt. mezi  organ. složkami</t>
  </si>
  <si>
    <t xml:space="preserve">     VIII.Daň z příjmů celkem</t>
  </si>
  <si>
    <t>ř.37</t>
  </si>
  <si>
    <t xml:space="preserve">            29.Daň z příjmů</t>
  </si>
  <si>
    <t>Náklady celkem</t>
  </si>
  <si>
    <t>ř.1+8+12+18+20+ 28+34+36</t>
  </si>
  <si>
    <t>B. Výnosy</t>
  </si>
  <si>
    <t xml:space="preserve">        I.Provozní dotace</t>
  </si>
  <si>
    <t xml:space="preserve">ř.41 </t>
  </si>
  <si>
    <t xml:space="preserve">             1.Provozní dotace</t>
  </si>
  <si>
    <t xml:space="preserve">      II.Přijaté příspěvky </t>
  </si>
  <si>
    <t>ř.43 až 45</t>
  </si>
  <si>
    <t xml:space="preserve">             2.Přijaté příspěvky zúčtované mezi organizačními složkami</t>
  </si>
  <si>
    <t xml:space="preserve">            3.Přijaté příspěvky (dary)</t>
  </si>
  <si>
    <t xml:space="preserve">             4.Přijaté členské příspěvky</t>
  </si>
  <si>
    <t xml:space="preserve">        III.Tržby za vlastní výkony a za zboží celkem</t>
  </si>
  <si>
    <t>601,602,604</t>
  </si>
  <si>
    <t xml:space="preserve">        IV.Ostatní výnosy celkem</t>
  </si>
  <si>
    <t>ř.48 až 53</t>
  </si>
  <si>
    <t xml:space="preserve">             5.Smluvní pokuty, úroky z prodlení, ostatní pokuty a penále</t>
  </si>
  <si>
    <t xml:space="preserve">             6.Platby za odepsané pohledávky</t>
  </si>
  <si>
    <t xml:space="preserve">             7.Výnosové úroky</t>
  </si>
  <si>
    <t xml:space="preserve">             8.Kursové zisky</t>
  </si>
  <si>
    <t xml:space="preserve">             9.Zúčtování fondů</t>
  </si>
  <si>
    <t xml:space="preserve">             10.Jiné ostatní výnosy</t>
  </si>
  <si>
    <t xml:space="preserve">       V.Tržby z prodeje majetku</t>
  </si>
  <si>
    <t>ř.55 až 59</t>
  </si>
  <si>
    <t xml:space="preserve">             11.Tržby z prodeje dlouh. nehmotného a hmotného majetku</t>
  </si>
  <si>
    <t xml:space="preserve">             12.Tržby z prodeje cenných papírů a podílů</t>
  </si>
  <si>
    <t xml:space="preserve">             13.Tržby z prodeje materiálu</t>
  </si>
  <si>
    <t xml:space="preserve">             14.Výnosy z krátkodobého finančního majetku</t>
  </si>
  <si>
    <t xml:space="preserve">             15.Výnosy z dlouhodobého finančního majetku</t>
  </si>
  <si>
    <t>Výnosy celkem</t>
  </si>
  <si>
    <t xml:space="preserve">ř.40+42+46+47+54 </t>
  </si>
  <si>
    <t>C. Výsledek hospodaření před zdaněním</t>
  </si>
  <si>
    <t>ř.60 - 38+36</t>
  </si>
  <si>
    <t>D. Výsledek hospodaření po zdanění</t>
  </si>
  <si>
    <t>ř.61 - 36</t>
  </si>
  <si>
    <t>hlavní + hospodářská činnost</t>
  </si>
  <si>
    <t xml:space="preserve"> Výsledek hospodaření před zdaněním celkem</t>
  </si>
  <si>
    <t>ř.61/sl.1+61/sl.2</t>
  </si>
  <si>
    <t xml:space="preserve"> Výsledek hospodaření po zdanění celkem</t>
  </si>
  <si>
    <t>ř.62/sl.1+62/sl.2</t>
  </si>
  <si>
    <r>
      <rPr>
        <sz val="8"/>
        <rFont val="Calibri"/>
        <family val="2"/>
        <charset val="238"/>
      </rPr>
      <t>(1)</t>
    </r>
    <r>
      <rPr>
        <sz val="10"/>
        <rFont val="Calibri"/>
        <family val="2"/>
        <charset val="238"/>
      </rPr>
      <t xml:space="preserve"> Zpracování "Výkazu zisku a ztraty" se řídí § 6 a §§ 26 až 28  Vyhlášky 504/2002 Sb.</t>
    </r>
  </si>
  <si>
    <r>
      <rPr>
        <sz val="8"/>
        <rFont val="Calibri"/>
        <family val="2"/>
        <charset val="238"/>
      </rPr>
      <t>(2)</t>
    </r>
    <r>
      <rPr>
        <sz val="10"/>
        <rFont val="Calibri"/>
        <family val="2"/>
        <charset val="238"/>
      </rPr>
      <t xml:space="preserve"> Vyhláškou je dáno pouze označení a členění textů; čísla příslušných účtů  a skupin jsou doplněna pro lepší orientaci ve výkazu.</t>
    </r>
  </si>
  <si>
    <t>Kontrolní vazba</t>
  </si>
  <si>
    <t>Položka "Výsledek hospodaření po zdanění celkem" se musí rovnat položce A.II.1 "Účet výsledku hospodaření" uvedené v pasivech rozvahy .</t>
  </si>
  <si>
    <t>Tabulka 3   Hospodářský výsledek (HV) - výsledek hospodaření</t>
  </si>
  <si>
    <t>(tis. Kč)</t>
  </si>
  <si>
    <r>
      <t xml:space="preserve">Součásti VVŠ </t>
    </r>
    <r>
      <rPr>
        <sz val="8"/>
        <rFont val="Calibri"/>
        <family val="2"/>
        <charset val="238"/>
      </rPr>
      <t>(1)</t>
    </r>
  </si>
  <si>
    <r>
      <t xml:space="preserve">HV z hlavní činnosti </t>
    </r>
    <r>
      <rPr>
        <sz val="10"/>
        <rFont val="Calibri"/>
        <family val="2"/>
        <charset val="238"/>
      </rPr>
      <t>(2)</t>
    </r>
  </si>
  <si>
    <r>
      <t xml:space="preserve">HV z doplňkové činnosti </t>
    </r>
    <r>
      <rPr>
        <sz val="10"/>
        <rFont val="Calibri"/>
        <family val="2"/>
        <charset val="238"/>
      </rPr>
      <t>(2)</t>
    </r>
  </si>
  <si>
    <r>
      <t xml:space="preserve">HV celkem </t>
    </r>
    <r>
      <rPr>
        <sz val="10"/>
        <rFont val="Calibri"/>
        <family val="2"/>
        <charset val="238"/>
      </rPr>
      <t>(2)</t>
    </r>
  </si>
  <si>
    <t>Zemědělské a lesní statky - celkem</t>
  </si>
  <si>
    <t>Koleje a menzy - celkem</t>
  </si>
  <si>
    <t>Ostatní součásti vysoké školy (výše neuvedené) - celkem</t>
  </si>
  <si>
    <r>
      <t xml:space="preserve">C e l k e m  </t>
    </r>
    <r>
      <rPr>
        <sz val="10"/>
        <rFont val="Calibri"/>
        <family val="2"/>
        <charset val="238"/>
      </rPr>
      <t>(3)</t>
    </r>
    <r>
      <rPr>
        <b/>
        <sz val="10"/>
        <rFont val="Calibri"/>
        <family val="2"/>
        <charset val="238"/>
      </rPr>
      <t xml:space="preserve"> </t>
    </r>
  </si>
  <si>
    <t>(1) Členění se uvádí podle § 22 odst.1 a) zákona č.111/1998 Sb. Počet řádků rozšířit dle potřeby.</t>
  </si>
  <si>
    <t>(2) Uvádí se údaje po zdanění</t>
  </si>
  <si>
    <t>(3) Údaje se shodují s údaji řádku č. 62 a řádku č. 64 z tab. č. 2</t>
  </si>
  <si>
    <t xml:space="preserve">Tabulka 4   Přehled o peněžních tocích (výkaz cash flow) </t>
  </si>
  <si>
    <t xml:space="preserve">Nepovinná - podoba přehledu není předepsána </t>
  </si>
  <si>
    <r>
      <t xml:space="preserve">Tabulka 5   Veřejné zdroje financování VVŠ: prostředky poskytnuté a prostředky použité </t>
    </r>
    <r>
      <rPr>
        <sz val="8"/>
        <rFont val="Calibri"/>
        <family val="2"/>
        <charset val="238"/>
      </rPr>
      <t>(1)</t>
    </r>
  </si>
  <si>
    <t>tis. Kč</t>
  </si>
  <si>
    <t>Název údaje</t>
  </si>
  <si>
    <t>č.ř.</t>
  </si>
  <si>
    <t>I. Běžné prostředky</t>
  </si>
  <si>
    <t>II. Kapitálové prostředky</t>
  </si>
  <si>
    <t>III. Celkem</t>
  </si>
  <si>
    <r>
      <t xml:space="preserve">poskytnuto </t>
    </r>
    <r>
      <rPr>
        <sz val="8"/>
        <rFont val="Calibri"/>
        <family val="2"/>
        <charset val="238"/>
      </rPr>
      <t>(2)</t>
    </r>
  </si>
  <si>
    <t>použito</t>
  </si>
  <si>
    <t>poskytnuto</t>
  </si>
  <si>
    <r>
      <t xml:space="preserve">Prostředky z veřejných zdrojů (dotace a příspěvky) národní i zahraniční  </t>
    </r>
    <r>
      <rPr>
        <b/>
        <sz val="8"/>
        <rFont val="Calibri"/>
        <family val="2"/>
        <charset val="238"/>
      </rPr>
      <t>(ř.2+ř.27)</t>
    </r>
  </si>
  <si>
    <r>
      <t xml:space="preserve"> v tom: </t>
    </r>
    <r>
      <rPr>
        <b/>
        <sz val="10"/>
        <rFont val="Calibri"/>
        <family val="2"/>
        <charset val="238"/>
      </rPr>
      <t xml:space="preserve">1. prostředky plynoucí přes (z) veřejné rozpočty ČR   </t>
    </r>
    <r>
      <rPr>
        <b/>
        <sz val="8"/>
        <rFont val="Calibri"/>
        <family val="2"/>
        <charset val="238"/>
      </rPr>
      <t>(ř.3+ř.13+ř.20)</t>
    </r>
  </si>
  <si>
    <t>v tom:</t>
  </si>
  <si>
    <r>
      <t xml:space="preserve">získané přes kapitolu MŠMT  </t>
    </r>
    <r>
      <rPr>
        <sz val="8"/>
        <rFont val="Calibri"/>
        <family val="2"/>
        <charset val="238"/>
      </rPr>
      <t>(ř.4+ř.7)</t>
    </r>
  </si>
  <si>
    <t xml:space="preserve">v tom: </t>
  </si>
  <si>
    <r>
      <t xml:space="preserve">dotace na programy strukturálních fondů </t>
    </r>
    <r>
      <rPr>
        <sz val="8"/>
        <rFont val="Calibri"/>
        <family val="2"/>
        <charset val="238"/>
      </rPr>
      <t xml:space="preserve">(3) </t>
    </r>
    <r>
      <rPr>
        <sz val="8"/>
        <rFont val="Calibri"/>
        <family val="2"/>
        <charset val="238"/>
      </rPr>
      <t xml:space="preserve"> (ř.5+ř.6)</t>
    </r>
  </si>
  <si>
    <t>dotace spojené se vzdělávací činností</t>
  </si>
  <si>
    <t>dotace na VaV</t>
  </si>
  <si>
    <r>
      <t xml:space="preserve">dotace ostatní  </t>
    </r>
    <r>
      <rPr>
        <sz val="8"/>
        <rFont val="Calibri"/>
        <family val="2"/>
        <charset val="238"/>
      </rPr>
      <t>(ř.8+ř.12)</t>
    </r>
  </si>
  <si>
    <r>
      <t xml:space="preserve">dotace spojené se vzdělávací činností  </t>
    </r>
    <r>
      <rPr>
        <sz val="8"/>
        <rFont val="Calibri"/>
        <family val="2"/>
        <charset val="238"/>
      </rPr>
      <t>(ř.9+ř.10+ř.11)</t>
    </r>
  </si>
  <si>
    <t xml:space="preserve">       příspěvek</t>
  </si>
  <si>
    <t xml:space="preserve">       dotace spojené s programy reprodukce majetku</t>
  </si>
  <si>
    <t xml:space="preserve">       ostatní dotace</t>
  </si>
  <si>
    <r>
      <t xml:space="preserve">získané přes ostatní kapitoly státního rozpočtu  </t>
    </r>
    <r>
      <rPr>
        <sz val="8"/>
        <rFont val="Calibri"/>
        <family val="2"/>
        <charset val="238"/>
      </rPr>
      <t>(ř.14+ř.17)</t>
    </r>
  </si>
  <si>
    <r>
      <t xml:space="preserve">dotace na operační programy EU  </t>
    </r>
    <r>
      <rPr>
        <sz val="8"/>
        <rFont val="Calibri"/>
        <family val="2"/>
        <charset val="238"/>
      </rPr>
      <t>(ř.15+ř.16)</t>
    </r>
  </si>
  <si>
    <r>
      <t xml:space="preserve">dotace ostatní  </t>
    </r>
    <r>
      <rPr>
        <sz val="8"/>
        <rFont val="Calibri"/>
        <family val="2"/>
        <charset val="238"/>
      </rPr>
      <t>(ř.18+ř.19)</t>
    </r>
  </si>
  <si>
    <r>
      <t xml:space="preserve">získané přes územní rozpočty  </t>
    </r>
    <r>
      <rPr>
        <sz val="8"/>
        <rFont val="Calibri"/>
        <family val="2"/>
        <charset val="238"/>
      </rPr>
      <t>(ř.21+ř.24)</t>
    </r>
  </si>
  <si>
    <r>
      <t xml:space="preserve">dotace na operační programy EU  </t>
    </r>
    <r>
      <rPr>
        <sz val="8"/>
        <rFont val="Calibri"/>
        <family val="2"/>
        <charset val="238"/>
      </rPr>
      <t>(ř.22+ř.23)</t>
    </r>
  </si>
  <si>
    <r>
      <t xml:space="preserve">dotace ostatní  </t>
    </r>
    <r>
      <rPr>
        <sz val="8"/>
        <rFont val="Calibri"/>
        <family val="2"/>
        <charset val="238"/>
      </rPr>
      <t>(ř.25+ř.26)</t>
    </r>
  </si>
  <si>
    <r>
      <t xml:space="preserve">v tom: </t>
    </r>
    <r>
      <rPr>
        <b/>
        <sz val="10"/>
        <rFont val="Calibri"/>
        <family val="2"/>
        <charset val="238"/>
      </rPr>
      <t xml:space="preserve">2. veřejné prostředky ze zahraničí </t>
    </r>
    <r>
      <rPr>
        <sz val="10"/>
        <rFont val="Calibri"/>
        <family val="2"/>
        <charset val="238"/>
      </rPr>
      <t xml:space="preserve">(získané přímo VVŠ)  </t>
    </r>
    <r>
      <rPr>
        <sz val="8"/>
        <rFont val="Calibri"/>
        <family val="2"/>
        <charset val="238"/>
      </rPr>
      <t>(ř.28+ř.29)</t>
    </r>
  </si>
  <si>
    <t>v tom</t>
  </si>
  <si>
    <t>získané přes kapitolu MŠMT</t>
  </si>
  <si>
    <r>
      <t xml:space="preserve">SOUHRN 1 </t>
    </r>
    <r>
      <rPr>
        <sz val="8"/>
        <rFont val="Calibri"/>
        <family val="2"/>
        <charset val="238"/>
      </rPr>
      <t>(4)  (ř.31+ř.36)</t>
    </r>
  </si>
  <si>
    <r>
      <t xml:space="preserve">dotace spojené se vzdělávací činností  </t>
    </r>
    <r>
      <rPr>
        <sz val="8"/>
        <rFont val="Calibri"/>
        <family val="2"/>
        <charset val="238"/>
      </rPr>
      <t>(ř.32+ř.33+ř.34+ř.35)</t>
    </r>
  </si>
  <si>
    <r>
      <t xml:space="preserve">získané přes kapitolu MŠMT  </t>
    </r>
    <r>
      <rPr>
        <sz val="8"/>
        <rFont val="Calibri"/>
        <family val="2"/>
        <charset val="238"/>
      </rPr>
      <t>(ř.5+ř.8)</t>
    </r>
  </si>
  <si>
    <r>
      <t xml:space="preserve">získané přes ostatní kapitoly státního rozpočtu </t>
    </r>
    <r>
      <rPr>
        <sz val="8"/>
        <rFont val="Calibri"/>
        <family val="2"/>
        <charset val="238"/>
      </rPr>
      <t xml:space="preserve"> (ř.15+ř.18)</t>
    </r>
  </si>
  <si>
    <r>
      <t xml:space="preserve">získané přes územní rozpočty  </t>
    </r>
    <r>
      <rPr>
        <sz val="8"/>
        <rFont val="Calibri"/>
        <family val="2"/>
        <charset val="238"/>
      </rPr>
      <t xml:space="preserve"> (ř.22+ř.25)</t>
    </r>
  </si>
  <si>
    <r>
      <t xml:space="preserve">veřejné prostředky ze zahraničí (získané přímo VVŠ) </t>
    </r>
    <r>
      <rPr>
        <sz val="8"/>
        <rFont val="Calibri"/>
        <family val="2"/>
        <charset val="238"/>
      </rPr>
      <t xml:space="preserve"> (ř.28)</t>
    </r>
  </si>
  <si>
    <r>
      <t xml:space="preserve">dotace na VaV  </t>
    </r>
    <r>
      <rPr>
        <sz val="8"/>
        <rFont val="Calibri"/>
        <family val="2"/>
        <charset val="238"/>
      </rPr>
      <t>(ř.37+ř.38+ř.39+ř.40)</t>
    </r>
  </si>
  <si>
    <r>
      <t xml:space="preserve">získané přes kapitolu MŠMT  </t>
    </r>
    <r>
      <rPr>
        <sz val="8"/>
        <rFont val="Calibri"/>
        <family val="2"/>
        <charset val="238"/>
      </rPr>
      <t>(ř.6+ř.12)</t>
    </r>
  </si>
  <si>
    <r>
      <t xml:space="preserve">získané přes ostatní kapitoly státního rozpočtu  </t>
    </r>
    <r>
      <rPr>
        <sz val="8"/>
        <rFont val="Calibri"/>
        <family val="2"/>
        <charset val="238"/>
      </rPr>
      <t>(ř.16+ř.19)</t>
    </r>
  </si>
  <si>
    <r>
      <t xml:space="preserve">získané přes územní rozpočty </t>
    </r>
    <r>
      <rPr>
        <sz val="8"/>
        <rFont val="Calibri"/>
        <family val="2"/>
        <charset val="238"/>
      </rPr>
      <t>(ř.23+ř.26)</t>
    </r>
  </si>
  <si>
    <r>
      <t xml:space="preserve">veřejné prostředky ze zahraničí (získané přímo VVŠ) </t>
    </r>
    <r>
      <rPr>
        <sz val="8"/>
        <rFont val="Calibri"/>
        <family val="2"/>
        <charset val="238"/>
      </rPr>
      <t>(ř.29)</t>
    </r>
  </si>
  <si>
    <r>
      <t xml:space="preserve">SOUHRN 2  </t>
    </r>
    <r>
      <rPr>
        <b/>
        <sz val="8"/>
        <rFont val="Calibri"/>
        <family val="2"/>
        <charset val="238"/>
      </rPr>
      <t>(ř.42+ř.46)</t>
    </r>
  </si>
  <si>
    <r>
      <t xml:space="preserve">dotace spojené se vzdělávací činností  </t>
    </r>
    <r>
      <rPr>
        <sz val="8"/>
        <rFont val="Calibri"/>
        <family val="2"/>
        <charset val="238"/>
      </rPr>
      <t>(ř.43+ř.44+ř.45)</t>
    </r>
  </si>
  <si>
    <r>
      <t xml:space="preserve">dotace na programy strukturálních fondů </t>
    </r>
    <r>
      <rPr>
        <sz val="8"/>
        <rFont val="Calibri"/>
        <family val="2"/>
        <charset val="238"/>
      </rPr>
      <t>(ř.5+ř.15+ř.22)</t>
    </r>
  </si>
  <si>
    <r>
      <t xml:space="preserve">dotace ostatní  </t>
    </r>
    <r>
      <rPr>
        <sz val="8"/>
        <rFont val="Calibri"/>
        <family val="2"/>
        <charset val="238"/>
      </rPr>
      <t>(ř.8+ř.18+ř.25)</t>
    </r>
  </si>
  <si>
    <r>
      <t xml:space="preserve">veřejné prostředky ze zahraničí (získané přímo VVŠ)  </t>
    </r>
    <r>
      <rPr>
        <sz val="8"/>
        <rFont val="Calibri"/>
        <family val="2"/>
        <charset val="238"/>
      </rPr>
      <t>(ř.28)</t>
    </r>
  </si>
  <si>
    <r>
      <t xml:space="preserve">dotace na VaV </t>
    </r>
    <r>
      <rPr>
        <sz val="8"/>
        <rFont val="Calibri"/>
        <family val="2"/>
        <charset val="238"/>
      </rPr>
      <t xml:space="preserve"> (ř.47+ř.48+ř.49)</t>
    </r>
  </si>
  <si>
    <r>
      <t>dotace na programy strukturálních fondů</t>
    </r>
    <r>
      <rPr>
        <sz val="8"/>
        <rFont val="Calibri"/>
        <family val="2"/>
        <charset val="238"/>
      </rPr>
      <t xml:space="preserve">  (ř.6+ř.16+ř.23)</t>
    </r>
  </si>
  <si>
    <r>
      <t xml:space="preserve">dotace ostatní </t>
    </r>
    <r>
      <rPr>
        <sz val="8"/>
        <rFont val="Calibri"/>
        <family val="2"/>
        <charset val="238"/>
      </rPr>
      <t xml:space="preserve"> (ř.12+ř.19+ř.26)</t>
    </r>
  </si>
  <si>
    <r>
      <t xml:space="preserve">veřejné prostředky ze zahraničí (získané přímo VVŠ)   </t>
    </r>
    <r>
      <rPr>
        <sz val="8"/>
        <rFont val="Calibri"/>
        <family val="2"/>
        <charset val="238"/>
      </rPr>
      <t>(ř.29)</t>
    </r>
  </si>
  <si>
    <r>
      <rPr>
        <sz val="8"/>
        <rFont val="Calibri"/>
        <family val="2"/>
        <charset val="238"/>
      </rPr>
      <t>(1)</t>
    </r>
    <r>
      <rPr>
        <sz val="10"/>
        <rFont val="Calibri"/>
        <family val="2"/>
        <charset val="238"/>
      </rPr>
      <t xml:space="preserve"> Tato tabulka zahrnuje všechny veřejné zdroje vysoké školy, tedy včetně finančních prostředků souvisejících s hospodařením Kolejí a menz (KaM) a Vysokoškolských zemědělských a lesních statků (VZaLS).</t>
    </r>
  </si>
  <si>
    <r>
      <rPr>
        <sz val="8"/>
        <rFont val="Calibri"/>
        <family val="2"/>
        <charset val="238"/>
      </rPr>
      <t>(2)</t>
    </r>
    <r>
      <rPr>
        <sz val="10"/>
        <rFont val="Calibri"/>
        <family val="2"/>
        <charset val="238"/>
      </rPr>
      <t xml:space="preserve"> Jedná se o finanční prostředky poskytnuté  vysoké škole rozhodnutím (sloupec 1, 3, 5) a použité v souladu s rozhodnutím (sloupec 2, 4, 6). 
</t>
    </r>
    <r>
      <rPr>
        <u/>
        <sz val="10"/>
        <rFont val="Calibri"/>
        <family val="2"/>
        <charset val="238"/>
      </rPr>
      <t>Poskytnuto</t>
    </r>
    <r>
      <rPr>
        <sz val="10"/>
        <rFont val="Calibri"/>
        <family val="2"/>
        <charset val="238"/>
      </rPr>
      <t xml:space="preserve">: jedná se o finanční prostředky, které vysoká škola v daném kalendářním roce získala na základě rozhodnutí. </t>
    </r>
    <r>
      <rPr>
        <u/>
        <sz val="10"/>
        <rFont val="Calibri"/>
        <family val="2"/>
        <charset val="238"/>
      </rPr>
      <t>Použito</t>
    </r>
    <r>
      <rPr>
        <sz val="10"/>
        <rFont val="Calibri"/>
        <family val="2"/>
        <charset val="238"/>
      </rPr>
      <t>: jedná se o finanční prostředky, které VŠ v daném kalendářním roce použila v souladu s rozhodnutím.</t>
    </r>
  </si>
  <si>
    <r>
      <rPr>
        <sz val="8"/>
        <rFont val="Calibri"/>
        <family val="2"/>
        <charset val="238"/>
      </rPr>
      <t>(3)</t>
    </r>
    <r>
      <rPr>
        <sz val="10"/>
        <rFont val="Calibri"/>
        <family val="2"/>
        <charset val="238"/>
      </rPr>
      <t xml:space="preserve"> Jedná se o veřejné prostředky na financování projektů strukturálních fondů, zahrnuje všechny veřejné prostředky (jak evropskou, tak českou část spolufinancování).</t>
    </r>
  </si>
  <si>
    <r>
      <rPr>
        <sz val="8"/>
        <rFont val="Calibri"/>
        <family val="2"/>
        <charset val="238"/>
      </rPr>
      <t xml:space="preserve">(4) </t>
    </r>
    <r>
      <rPr>
        <sz val="10"/>
        <rFont val="Calibri"/>
        <family val="2"/>
        <charset val="238"/>
      </rPr>
      <t>Část tabulky Souhrn 1 a Souhrn 2 slouží k třídění údajů uvedených v předchozích řádcích tabulky 5.</t>
    </r>
  </si>
  <si>
    <t>Tabulka 5.a   Financování vzdělávací a vědecké, výzkumné, vývojové a inovační, umělecké a další tvůrčí činnosti</t>
  </si>
  <si>
    <t xml:space="preserve">  (vše bez prostředků poskytovaných na programové financování, na operační programy a VaV)</t>
  </si>
  <si>
    <t>č. ř. v tab. 5</t>
  </si>
  <si>
    <r>
      <t xml:space="preserve">Druh podpory (dotační položky a ukazatele) </t>
    </r>
    <r>
      <rPr>
        <sz val="8"/>
        <color indexed="8"/>
        <rFont val="Calibri"/>
        <family val="2"/>
        <charset val="238"/>
      </rPr>
      <t>(1)</t>
    </r>
  </si>
  <si>
    <r>
      <t xml:space="preserve">Prostředky z veřejných zdrojů </t>
    </r>
    <r>
      <rPr>
        <b/>
        <sz val="10"/>
        <color indexed="8"/>
        <rFont val="Calibri"/>
        <family val="2"/>
        <charset val="238"/>
      </rPr>
      <t>běžné</t>
    </r>
  </si>
  <si>
    <r>
      <t xml:space="preserve">Prostředky z veřejných zdrojů </t>
    </r>
    <r>
      <rPr>
        <b/>
        <sz val="10"/>
        <color indexed="8"/>
        <rFont val="Calibri"/>
        <family val="2"/>
        <charset val="238"/>
      </rPr>
      <t>kapitálové</t>
    </r>
  </si>
  <si>
    <r>
      <t xml:space="preserve">Prostředky z veřejných zdrojů </t>
    </r>
    <r>
      <rPr>
        <b/>
        <sz val="10"/>
        <color indexed="8"/>
        <rFont val="Calibri"/>
        <family val="2"/>
        <charset val="238"/>
      </rPr>
      <t>celkem</t>
    </r>
  </si>
  <si>
    <r>
      <t xml:space="preserve">Převody do fondů </t>
    </r>
    <r>
      <rPr>
        <sz val="8"/>
        <color indexed="8"/>
        <rFont val="Calibri"/>
        <family val="2"/>
        <charset val="238"/>
      </rPr>
      <t>(4)</t>
    </r>
  </si>
  <si>
    <t>Vratka nevyčerpaných prostředků</t>
  </si>
  <si>
    <r>
      <t xml:space="preserve">Ostatní použité neveřej. zdroje </t>
    </r>
    <r>
      <rPr>
        <sz val="8"/>
        <color indexed="8"/>
        <rFont val="Calibri"/>
        <family val="2"/>
        <charset val="238"/>
      </rPr>
      <t>(5)</t>
    </r>
  </si>
  <si>
    <t>Použité zdroje celkem</t>
  </si>
  <si>
    <r>
      <t>poskytnuté</t>
    </r>
    <r>
      <rPr>
        <sz val="8"/>
        <color indexed="8"/>
        <rFont val="Calibri"/>
        <family val="2"/>
        <charset val="238"/>
      </rPr>
      <t xml:space="preserve"> (2)</t>
    </r>
  </si>
  <si>
    <r>
      <t>použité</t>
    </r>
    <r>
      <rPr>
        <sz val="8"/>
        <color indexed="8"/>
        <rFont val="Calibri"/>
        <family val="2"/>
        <charset val="238"/>
      </rPr>
      <t xml:space="preserve"> (3)</t>
    </r>
  </si>
  <si>
    <t>poskytnuté</t>
  </si>
  <si>
    <t>použité</t>
  </si>
  <si>
    <t>FRIM</t>
  </si>
  <si>
    <t>FPP</t>
  </si>
  <si>
    <t>FÚUP</t>
  </si>
  <si>
    <t>a</t>
  </si>
  <si>
    <t>b</t>
  </si>
  <si>
    <t>c</t>
  </si>
  <si>
    <t>d</t>
  </si>
  <si>
    <t>e=a+c</t>
  </si>
  <si>
    <t>f=b+d</t>
  </si>
  <si>
    <t>g</t>
  </si>
  <si>
    <t>h</t>
  </si>
  <si>
    <t>i</t>
  </si>
  <si>
    <t>j=e-f</t>
  </si>
  <si>
    <t>k</t>
  </si>
  <si>
    <t>l= f+k</t>
  </si>
  <si>
    <t>MŠMT</t>
  </si>
  <si>
    <t xml:space="preserve">          Příspěvek</t>
  </si>
  <si>
    <t>A+K</t>
  </si>
  <si>
    <r>
      <t>Studijní programy a s nimi spojená tvůrčí činnost</t>
    </r>
    <r>
      <rPr>
        <sz val="8"/>
        <color indexed="8"/>
        <rFont val="Calibri"/>
        <family val="2"/>
        <charset val="238"/>
      </rPr>
      <t xml:space="preserve"> </t>
    </r>
  </si>
  <si>
    <t>P</t>
  </si>
  <si>
    <t>Společenské priority</t>
  </si>
  <si>
    <t>C</t>
  </si>
  <si>
    <t>Stipendia pro studenty doktorských studijních programů</t>
  </si>
  <si>
    <t>S1</t>
  </si>
  <si>
    <t>Sociální stipendia</t>
  </si>
  <si>
    <t>U1</t>
  </si>
  <si>
    <t>Ubytovací stipendia</t>
  </si>
  <si>
    <t>I</t>
  </si>
  <si>
    <t>Rozvojové programy ministerstva</t>
  </si>
  <si>
    <t>D</t>
  </si>
  <si>
    <t>Mezinárodní spolupráce</t>
  </si>
  <si>
    <t>F</t>
  </si>
  <si>
    <t>Fond vzdělávací politiky (mimo FUČ)</t>
  </si>
  <si>
    <t>FUČ</t>
  </si>
  <si>
    <t>Fond umělecké činnosti</t>
  </si>
  <si>
    <t>další dle specifikace VVŠ</t>
  </si>
  <si>
    <t xml:space="preserve">          Dotace</t>
  </si>
  <si>
    <t>J</t>
  </si>
  <si>
    <t>Dotace na ubytování a stravování</t>
  </si>
  <si>
    <t>Fond vzdělávací politiky</t>
  </si>
  <si>
    <t>Ostatní kapitoly státního rozpočtu</t>
  </si>
  <si>
    <t xml:space="preserve">          součtový řádek pro poskytovatele</t>
  </si>
  <si>
    <t>Územní rozpočty</t>
  </si>
  <si>
    <r>
      <t xml:space="preserve">Prostředky ze zahraničí </t>
    </r>
    <r>
      <rPr>
        <sz val="10"/>
        <color indexed="8"/>
        <rFont val="Calibri"/>
        <family val="2"/>
        <charset val="238"/>
      </rPr>
      <t>(získané přímo VVŠ)</t>
    </r>
  </si>
  <si>
    <t>C  e  l  k  e  m</t>
  </si>
  <si>
    <r>
      <rPr>
        <sz val="8"/>
        <color indexed="8"/>
        <rFont val="Calibri"/>
        <family val="2"/>
        <charset val="238"/>
      </rPr>
      <t>(1)</t>
    </r>
    <r>
      <rPr>
        <sz val="10"/>
        <color indexed="8"/>
        <rFont val="Calibri"/>
        <family val="2"/>
        <charset val="238"/>
      </rPr>
      <t xml:space="preserve"> Součtové údaje ve sloupcích a-f se automaticky přenášejí do souhrnné tabulky č. 5. Součtový údaj za příspěvek MŠMT = Tab. 5, ř.9; za dotace MŠMT = Tab. 5, ř. 11; za dotace ostatních kapitol státního rozpočtu = Tab. 5, ř.18; za územní rozpočty = Tab. 5, ř.25; za prostředky ze zahraničí = Tab. 5, ř.28. Tabulka je tříděna podle poskytovatele, za každého poskytovatele VŠ vždy uvede součtový údaj (předpokládá se, že příspěvek poskytuje vysoké škole pouze MŠMT, v ostatních případech se bude jednat o dotaci). U každého poskytovatele pak budou uvedeny v řádcích zdroje z jednotlivých programů, které VŠ získala (nejpodrobnější údaj bude na úrovni programu, není třeba vyplňovat tabulku na úroveň projektů). </t>
    </r>
    <r>
      <rPr>
        <sz val="10"/>
        <color indexed="8"/>
        <rFont val="Calibri"/>
        <family val="2"/>
        <charset val="238"/>
      </rPr>
      <t>Pokud škola realizuje vzdělávací projekt/program financovaný pouze z neveřejných zdrojů, realizuje aktivity v rámci doplňkové činnosti za úplatu, apod., do této tabulky je uvádět v řádcích nebude.</t>
    </r>
    <r>
      <rPr>
        <sz val="10"/>
        <color indexed="8"/>
        <rFont val="Calibri"/>
        <family val="2"/>
        <charset val="238"/>
      </rPr>
      <t xml:space="preserve"> </t>
    </r>
    <r>
      <rPr>
        <b/>
        <sz val="10"/>
        <color indexed="10"/>
        <rFont val="Calibri"/>
        <family val="2"/>
        <charset val="238"/>
      </rPr>
      <t>POZOR, oproti předchozímu roku byla upravena struktura řádků.</t>
    </r>
  </si>
  <si>
    <r>
      <rPr>
        <sz val="8"/>
        <color indexed="8"/>
        <rFont val="Calibri"/>
        <family val="2"/>
        <charset val="238"/>
      </rPr>
      <t>(2)</t>
    </r>
    <r>
      <rPr>
        <sz val="10"/>
        <color indexed="8"/>
        <rFont val="Calibri"/>
        <family val="2"/>
        <charset val="238"/>
      </rPr>
      <t xml:space="preserve"> Poskytnuto: jedná se o finanční prostředky, které byly vysoké škole poskytnuty v daném kalendářním roce na základě rozhodnutí (sloupec a, c, e). </t>
    </r>
  </si>
  <si>
    <r>
      <rPr>
        <sz val="8"/>
        <color indexed="8"/>
        <rFont val="Calibri"/>
        <family val="2"/>
        <charset val="238"/>
      </rPr>
      <t>(3)</t>
    </r>
    <r>
      <rPr>
        <sz val="10"/>
        <color indexed="8"/>
        <rFont val="Calibri"/>
        <family val="2"/>
        <charset val="238"/>
      </rPr>
      <t xml:space="preserve"> Použito: jedná se o finanční prostředky, které VVŠ v daném kalendářním roce použila na účel v souladu s rozhodnutím (sloupec b, d, f). Pokud by škola používala veřejné prostředky institucionálního charakteru (např. příspěvek) k dofinancování programů/aktivit uvedených v dalších řádcích této tabulky nebo projektů zde neuvedených, takové použití pro jiný účel financovaný z veřejných zdrojů je nutné specifikovat v komentáři.</t>
    </r>
  </si>
  <si>
    <r>
      <rPr>
        <sz val="8"/>
        <color indexed="8"/>
        <rFont val="Calibri"/>
        <family val="2"/>
        <charset val="238"/>
      </rPr>
      <t>(4)</t>
    </r>
    <r>
      <rPr>
        <sz val="10"/>
        <color indexed="8"/>
        <rFont val="Calibri"/>
        <family val="2"/>
        <charset val="238"/>
      </rPr>
      <t xml:space="preserve"> Fond reprodukce investičního majetku (FRIM), fond provozních prostředků (FPP), fond účelově určených prostředků(FÚUP), § 18, odst. 6 zákona o VŠ. Jedná se o finanční prostředky, které nebyly v daném kalendářním roce použity, ale byly převedeny do fondů - jsou součástí "použitých" prostředků uvedených v této tabulce (sl. b, d, f).</t>
    </r>
  </si>
  <si>
    <r>
      <rPr>
        <sz val="8"/>
        <color indexed="8"/>
        <rFont val="Calibri"/>
        <family val="2"/>
        <charset val="238"/>
      </rPr>
      <t xml:space="preserve">(5) </t>
    </r>
    <r>
      <rPr>
        <sz val="10"/>
        <color indexed="8"/>
        <rFont val="Calibri"/>
        <family val="2"/>
        <charset val="238"/>
      </rPr>
      <t xml:space="preserve">Sloupec "k" uvádí "ostatní použité neveřejné zdroje celkem" a obsahuje prostředky na dofinancování programů/aktivit uvedených v jednotlivých řádcích (a to pouze z neveřejných zdrojů). </t>
    </r>
  </si>
  <si>
    <t>V případě potřeby možno vložit další řádky.</t>
  </si>
  <si>
    <t xml:space="preserve">Tabulka 5.b   Financování výzkumu a vývoje  </t>
  </si>
  <si>
    <t xml:space="preserve">               (bez prostředků poskytovaných na operační programy EU) </t>
  </si>
  <si>
    <r>
      <t xml:space="preserve">Druh podpory/název programu </t>
    </r>
    <r>
      <rPr>
        <sz val="8"/>
        <color indexed="8"/>
        <rFont val="Calibri"/>
        <family val="2"/>
        <charset val="238"/>
      </rPr>
      <t>(1)</t>
    </r>
  </si>
  <si>
    <r>
      <t>z toho zdroje zahr. v</t>
    </r>
    <r>
      <rPr>
        <sz val="10"/>
        <color indexed="8"/>
        <rFont val="Calibri"/>
        <family val="2"/>
        <charset val="238"/>
      </rPr>
      <t xml:space="preserve"> %</t>
    </r>
    <r>
      <rPr>
        <sz val="8"/>
        <color indexed="8"/>
        <rFont val="Calibri"/>
        <family val="2"/>
        <charset val="238"/>
      </rPr>
      <t xml:space="preserve"> (4)</t>
    </r>
  </si>
  <si>
    <r>
      <t>z toho zajištěno spoluřešit.</t>
    </r>
    <r>
      <rPr>
        <sz val="8"/>
        <color indexed="8"/>
        <rFont val="Calibri"/>
        <family val="2"/>
        <charset val="238"/>
      </rPr>
      <t xml:space="preserve"> (5)</t>
    </r>
  </si>
  <si>
    <r>
      <t>z toho převody do FÚUP</t>
    </r>
    <r>
      <rPr>
        <sz val="8"/>
        <color indexed="8"/>
        <rFont val="Calibri"/>
        <family val="2"/>
        <charset val="238"/>
      </rPr>
      <t xml:space="preserve"> (6)</t>
    </r>
  </si>
  <si>
    <r>
      <t>Vratka nevyčerpaných prostředků</t>
    </r>
    <r>
      <rPr>
        <sz val="6"/>
        <color indexed="8"/>
        <rFont val="Calibri"/>
        <family val="2"/>
        <charset val="238"/>
      </rPr>
      <t xml:space="preserve"> </t>
    </r>
    <r>
      <rPr>
        <sz val="8"/>
        <color indexed="8"/>
        <rFont val="Calibri"/>
        <family val="2"/>
        <charset val="238"/>
      </rPr>
      <t>(7)</t>
    </r>
  </si>
  <si>
    <r>
      <t xml:space="preserve">z toho na zákl. fin. vypořádání </t>
    </r>
    <r>
      <rPr>
        <sz val="8"/>
        <color indexed="8"/>
        <rFont val="Calibri"/>
        <family val="2"/>
        <charset val="238"/>
      </rPr>
      <t>(8)</t>
    </r>
  </si>
  <si>
    <r>
      <t xml:space="preserve">Ostatní použité neveřejné zdroje </t>
    </r>
    <r>
      <rPr>
        <sz val="8"/>
        <color indexed="8"/>
        <rFont val="Calibri"/>
        <family val="2"/>
        <charset val="238"/>
      </rPr>
      <t>(9)</t>
    </r>
  </si>
  <si>
    <r>
      <t xml:space="preserve">poskytnuté </t>
    </r>
    <r>
      <rPr>
        <sz val="8"/>
        <color indexed="8"/>
        <rFont val="Calibri"/>
        <family val="2"/>
        <charset val="238"/>
      </rPr>
      <t>(2)</t>
    </r>
  </si>
  <si>
    <r>
      <t xml:space="preserve">použité </t>
    </r>
    <r>
      <rPr>
        <sz val="8"/>
        <color indexed="8"/>
        <rFont val="Calibri"/>
        <family val="2"/>
        <charset val="238"/>
      </rPr>
      <t>(3)</t>
    </r>
  </si>
  <si>
    <t>f*</t>
  </si>
  <si>
    <t>f**</t>
  </si>
  <si>
    <t>h=e-f</t>
  </si>
  <si>
    <t>h*</t>
  </si>
  <si>
    <t>j=f+i</t>
  </si>
  <si>
    <t xml:space="preserve">     Institucionální podpora (IP)</t>
  </si>
  <si>
    <t xml:space="preserve">     IP na dlouhodobý koncepční rozvoj výzk. org.</t>
  </si>
  <si>
    <t xml:space="preserve">     IP na mezinárodní spolupráci ČR ve VaV</t>
  </si>
  <si>
    <t>specifikovat dle programu</t>
  </si>
  <si>
    <t xml:space="preserve">     Účelová podpora </t>
  </si>
  <si>
    <t xml:space="preserve">     ÚP na programové projekty národní</t>
  </si>
  <si>
    <r>
      <t xml:space="preserve">specifikovat dle programu </t>
    </r>
    <r>
      <rPr>
        <i/>
        <sz val="8"/>
        <color indexed="8"/>
        <rFont val="Calibri"/>
        <family val="2"/>
        <charset val="238"/>
      </rPr>
      <t>(10)</t>
    </r>
  </si>
  <si>
    <t xml:space="preserve">     ÚP na projekty mezinárodní spolupráce</t>
  </si>
  <si>
    <t xml:space="preserve">     Specifický vysokoškolský výzkum</t>
  </si>
  <si>
    <t xml:space="preserve">     Velké infrastruktury</t>
  </si>
  <si>
    <r>
      <t xml:space="preserve">     součtový řádek pro poskytovatele </t>
    </r>
    <r>
      <rPr>
        <sz val="8"/>
        <color indexed="8"/>
        <rFont val="Calibri"/>
        <family val="2"/>
        <charset val="238"/>
      </rPr>
      <t>(8)</t>
    </r>
  </si>
  <si>
    <t>specifikace VVŠ</t>
  </si>
  <si>
    <t xml:space="preserve">     GAČR - součtový řádek</t>
  </si>
  <si>
    <t xml:space="preserve">     TAČR - součtový řádek</t>
  </si>
  <si>
    <t xml:space="preserve">     součtový řádek pro poskytovatele</t>
  </si>
  <si>
    <r>
      <t>Prostředky ze zahraničí</t>
    </r>
    <r>
      <rPr>
        <b/>
        <sz val="10"/>
        <color indexed="8"/>
        <rFont val="Calibri"/>
        <family val="2"/>
        <charset val="238"/>
      </rPr>
      <t xml:space="preserve"> (získané přímo VVŠ)</t>
    </r>
  </si>
  <si>
    <t xml:space="preserve">    součtový řádek pro poskytovatele</t>
  </si>
  <si>
    <r>
      <rPr>
        <sz val="8"/>
        <color indexed="8"/>
        <rFont val="Calibri"/>
        <family val="2"/>
        <charset val="238"/>
      </rPr>
      <t>(1)</t>
    </r>
    <r>
      <rPr>
        <sz val="10"/>
        <color indexed="8"/>
        <rFont val="Calibri"/>
        <family val="2"/>
        <charset val="238"/>
      </rPr>
      <t xml:space="preserve"> Součtové údaje ve sloupcích a-f se automaticky přenášejí do souhrnné tabulky č. 5. Součtový údaj za MŠMT = Tab. 5, ř.12; za dotace ostatních kapitol státního rozpočtu = Tab. 5, ř.19; za územní rozpočty = Tab. 5, ř.26; za prostředky ze zahraničí = Tab. 5, ř.29. Tabulka je tříděna podle poskytovatele, dále podle institucionální a účelové podpory a dále podle jednotlivých programů (nejpodrobnější údaj bude na úrovni programu, není třeba vyplňovat tabulku na úroveň projektů). VŠ uvede pouze ty programy, ve kterých získává finanční prostředky. Za každého poskytovatele VŠ vždy uvede součtový údaj. Pokud škola realizuje výzkumný projekt/program financovaný pouze z neveřejných zdrojů, realizuje aktivity v rámci doplňkové činnosti za úplatu, spoluřeší projekty, apod., do této tabulky je uvádět v řádcích nebude. </t>
    </r>
    <r>
      <rPr>
        <b/>
        <sz val="10"/>
        <color indexed="10"/>
        <rFont val="Calibri"/>
        <family val="2"/>
        <charset val="238"/>
      </rPr>
      <t>POZOR, oproti předchozímu roku byla upravena struktura řádků</t>
    </r>
    <r>
      <rPr>
        <b/>
        <sz val="10"/>
        <color indexed="8"/>
        <rFont val="Calibri"/>
        <family val="2"/>
        <charset val="238"/>
      </rPr>
      <t>.</t>
    </r>
  </si>
  <si>
    <r>
      <rPr>
        <sz val="8"/>
        <color indexed="8"/>
        <rFont val="Calibri"/>
        <family val="2"/>
        <charset val="238"/>
      </rPr>
      <t>(2)</t>
    </r>
    <r>
      <rPr>
        <sz val="10"/>
        <color indexed="8"/>
        <rFont val="Calibri"/>
        <family val="2"/>
        <charset val="238"/>
      </rPr>
      <t xml:space="preserve"> Poskytnuto: jedná se o finanční prostředky, které byly vysoké škole poskytnuty v daném kalendářním roce jako podpora VaV podle zákona 130/2002 Sb. Uvádí se ve shodě s objemem finančních prostředků uvedených v rozhodnutí (sl. a, c, e).</t>
    </r>
  </si>
  <si>
    <r>
      <rPr>
        <sz val="8"/>
        <color indexed="8"/>
        <rFont val="Calibri"/>
        <family val="2"/>
        <charset val="238"/>
      </rPr>
      <t>(3)</t>
    </r>
    <r>
      <rPr>
        <sz val="10"/>
        <color indexed="8"/>
        <rFont val="Calibri"/>
        <family val="2"/>
        <charset val="238"/>
      </rPr>
      <t xml:space="preserve"> Použito: jedná se o finanční prostředky, které VŠ v daném kalendářním roce použila na účel v souladu s rozhodnutím (sloupec b, d, f). Pokud by škola používala veřejné prostředky institucionálního charakteru (např. IP na rozvoj VO) k dofinancování programů/aktivit uvedených v dalších řádcích této tabulky nebo projektů zde neuvedených, takové použití pro jiný účel financovaný z veřejných zdrojů je nutné specifikovat v komentáři.</t>
    </r>
  </si>
  <si>
    <r>
      <rPr>
        <sz val="8"/>
        <color indexed="8"/>
        <rFont val="Calibri"/>
        <family val="2"/>
        <charset val="238"/>
      </rPr>
      <t>(4)</t>
    </r>
    <r>
      <rPr>
        <sz val="10"/>
        <color indexed="8"/>
        <rFont val="Calibri"/>
        <family val="2"/>
        <charset val="238"/>
      </rPr>
      <t xml:space="preserve"> Z celkových veřejných prostředků poskytnutých i použitých k financování projektů v dané kategorii se uvede procentuální podíl zdrojů pocházejících mimo veřejné rozpočty ČR - z veřejných rozpočtu EU nebo jiných zahraničních veřejných zdrojů.</t>
    </r>
  </si>
  <si>
    <r>
      <rPr>
        <sz val="8"/>
        <color indexed="8"/>
        <rFont val="Calibri"/>
        <family val="2"/>
        <charset val="238"/>
      </rPr>
      <t>(5)</t>
    </r>
    <r>
      <rPr>
        <sz val="10"/>
        <color indexed="8"/>
        <rFont val="Calibri"/>
        <family val="2"/>
        <charset val="238"/>
      </rPr>
      <t xml:space="preserve"> Uvedou se prostředky, které byly převedeny k řešení projektů/aktivit ostatním spoluřešitelům.</t>
    </r>
  </si>
  <si>
    <r>
      <rPr>
        <sz val="8"/>
        <color indexed="8"/>
        <rFont val="Calibri"/>
        <family val="2"/>
        <charset val="238"/>
      </rPr>
      <t>(6)</t>
    </r>
    <r>
      <rPr>
        <sz val="10"/>
        <color indexed="8"/>
        <rFont val="Calibri"/>
        <family val="2"/>
        <charset val="238"/>
      </rPr>
      <t xml:space="preserve"> Fond účelově určených prostředků (§ 18, odst. 6 zákona o VŠ). Jedná se o finanční prostředky, které nebyly v daném kalendářním roce použity, ale byly převedeny do FÚUP. Jsou součástí "použitých" prostředků uvedených v této tabulce.</t>
    </r>
  </si>
  <si>
    <r>
      <rPr>
        <sz val="8"/>
        <color indexed="8"/>
        <rFont val="Calibri"/>
        <family val="2"/>
        <charset val="238"/>
      </rPr>
      <t>(7)</t>
    </r>
    <r>
      <rPr>
        <sz val="10"/>
        <color indexed="8"/>
        <rFont val="Calibri"/>
        <family val="2"/>
        <charset val="238"/>
      </rPr>
      <t xml:space="preserve"> VVŠ uvede </t>
    </r>
    <r>
      <rPr>
        <b/>
        <sz val="10"/>
        <color indexed="8"/>
        <rFont val="Calibri"/>
        <family val="2"/>
        <charset val="238"/>
      </rPr>
      <t>celkovou výši vratky nevyčerpaných prostředků odvedených na depozitní účet</t>
    </r>
  </si>
  <si>
    <r>
      <rPr>
        <sz val="8"/>
        <color indexed="8"/>
        <rFont val="Calibri"/>
        <family val="2"/>
        <charset val="238"/>
      </rPr>
      <t>(8)</t>
    </r>
    <r>
      <rPr>
        <sz val="10"/>
        <color indexed="8"/>
        <rFont val="Calibri"/>
        <family val="2"/>
        <charset val="238"/>
      </rPr>
      <t xml:space="preserve"> VVŠ uvede ty prostředky ze sloupce "h", které byly převedeny na depozitní účet při finančním vypořádání daného roku dle vyhlášky č. 367/2015 Sb., o zásadách a lhůtách finančního vypořádání vztahů se státním rozpočtem, státními finančními aktivy a Národním fondem (vyhláška o finančním vypořádání)</t>
    </r>
  </si>
  <si>
    <r>
      <rPr>
        <sz val="8"/>
        <color indexed="8"/>
        <rFont val="Calibri"/>
        <family val="2"/>
        <charset val="238"/>
      </rPr>
      <t>(9)</t>
    </r>
    <r>
      <rPr>
        <sz val="10"/>
        <color indexed="8"/>
        <rFont val="Calibri"/>
        <family val="2"/>
        <charset val="238"/>
      </rPr>
      <t xml:space="preserve"> Sloupec "i" uvádí "ostatní použité neveřejné zdroje celkem" a obsahuje prostředky na dofinancování programů/aktivit uvedených v jednotlivých řádcích (a to z neveřejných zdrojů). </t>
    </r>
  </si>
  <si>
    <r>
      <rPr>
        <sz val="8"/>
        <color indexed="8"/>
        <rFont val="Calibri"/>
        <family val="2"/>
        <charset val="238"/>
      </rPr>
      <t>(10)</t>
    </r>
    <r>
      <rPr>
        <sz val="10"/>
        <color indexed="8"/>
        <rFont val="Calibri"/>
        <family val="2"/>
        <charset val="238"/>
      </rPr>
      <t xml:space="preserve"> VVŠ uvede v členění dle povahy poskytovaných prostředků. Podle potřeby lze vložit další řádky</t>
    </r>
  </si>
  <si>
    <t>Tabulka 5.c  Financování programů reprodukce majetku</t>
  </si>
  <si>
    <t>Identifikační číslo EDS (ISPROFIN)</t>
  </si>
  <si>
    <t xml:space="preserve">Název akce </t>
  </si>
  <si>
    <r>
      <t xml:space="preserve">Prostředky z veřejných zdrojů </t>
    </r>
    <r>
      <rPr>
        <b/>
        <sz val="10"/>
        <color indexed="8"/>
        <rFont val="Calibri"/>
        <family val="2"/>
        <charset val="238"/>
      </rPr>
      <t xml:space="preserve">běžné </t>
    </r>
    <r>
      <rPr>
        <sz val="8"/>
        <color indexed="8"/>
        <rFont val="Calibri"/>
        <family val="2"/>
        <charset val="238"/>
      </rPr>
      <t>(1)</t>
    </r>
  </si>
  <si>
    <r>
      <t xml:space="preserve">Prostředky z veřejných zdrojů </t>
    </r>
    <r>
      <rPr>
        <b/>
        <sz val="10"/>
        <color indexed="8"/>
        <rFont val="Calibri"/>
        <family val="2"/>
        <charset val="238"/>
      </rPr>
      <t>celkem</t>
    </r>
    <r>
      <rPr>
        <sz val="10"/>
        <color indexed="8"/>
        <rFont val="Calibri"/>
        <family val="2"/>
        <charset val="238"/>
      </rPr>
      <t xml:space="preserve"> </t>
    </r>
  </si>
  <si>
    <r>
      <t>Vlastní použité</t>
    </r>
    <r>
      <rPr>
        <sz val="8"/>
        <color indexed="8"/>
        <rFont val="Calibri"/>
        <family val="2"/>
        <charset val="238"/>
      </rPr>
      <t xml:space="preserve"> (3)</t>
    </r>
  </si>
  <si>
    <r>
      <t>Ostatní použité neveřejné zdroje celkem</t>
    </r>
    <r>
      <rPr>
        <sz val="8"/>
        <color indexed="8"/>
        <rFont val="Calibri"/>
        <family val="2"/>
        <charset val="238"/>
      </rPr>
      <t xml:space="preserve"> (4)</t>
    </r>
  </si>
  <si>
    <t xml:space="preserve">poskytnuté </t>
  </si>
  <si>
    <t>g=e-f</t>
  </si>
  <si>
    <t>j=f+h+i</t>
  </si>
  <si>
    <r>
      <t xml:space="preserve">  C  e  l  k  e  m</t>
    </r>
    <r>
      <rPr>
        <sz val="11"/>
        <rFont val="Calibri"/>
        <family val="2"/>
        <charset val="238"/>
      </rPr>
      <t xml:space="preserve"> </t>
    </r>
    <r>
      <rPr>
        <sz val="8"/>
        <rFont val="Calibri"/>
        <family val="2"/>
        <charset val="238"/>
      </rPr>
      <t xml:space="preserve"> (5)</t>
    </r>
  </si>
  <si>
    <t xml:space="preserve">Poznámky: </t>
  </si>
  <si>
    <r>
      <rPr>
        <sz val="8"/>
        <rFont val="Calibri"/>
        <family val="2"/>
        <charset val="238"/>
      </rPr>
      <t>(1)</t>
    </r>
    <r>
      <rPr>
        <sz val="10"/>
        <rFont val="Calibri"/>
        <family val="2"/>
        <charset val="238"/>
      </rPr>
      <t xml:space="preserve"> Uvedou se prostředky, které VVŠ v roce přijala/použila v souladu s Rozhodnutím o poskytnutí dotace na přípravu a realizaci akcí programů reprodukce majetku. V případě, že uvedená hodnota zahrnuje i jiné veřejné prostředky než prostředky MŠMT, uvede se tato skutečnost spolu s výší této částky v připojeném komentáři.</t>
    </r>
  </si>
  <si>
    <r>
      <rPr>
        <sz val="8"/>
        <rFont val="Calibri"/>
        <family val="2"/>
        <charset val="238"/>
      </rPr>
      <t>(2)</t>
    </r>
    <r>
      <rPr>
        <sz val="10"/>
        <rFont val="Calibri"/>
        <family val="2"/>
        <charset val="238"/>
      </rPr>
      <t xml:space="preserve"> Uvedou se finanční prostředky ve výši dle vystavených limitek k 31. 12. </t>
    </r>
  </si>
  <si>
    <r>
      <rPr>
        <sz val="8"/>
        <rFont val="Calibri"/>
        <family val="2"/>
        <charset val="238"/>
      </rPr>
      <t>(3)</t>
    </r>
    <r>
      <rPr>
        <sz val="10"/>
        <rFont val="Calibri"/>
        <family val="2"/>
        <charset val="238"/>
      </rPr>
      <t xml:space="preserve"> Uvedou se prostředky fondu reprodukce majetku VVŠ, případně investičního příspěvku daného roku.  Pokud v hodnotě bude investiční příspěvek obsažen, je třeba tuto skutečnost specifikovat v komentáři.</t>
    </r>
  </si>
  <si>
    <r>
      <rPr>
        <sz val="8"/>
        <rFont val="Calibri"/>
        <family val="2"/>
        <charset val="238"/>
      </rPr>
      <t>(4)</t>
    </r>
    <r>
      <rPr>
        <sz val="9"/>
        <rFont val="Calibri"/>
        <family val="2"/>
        <charset val="238"/>
      </rPr>
      <t xml:space="preserve"> Uvedou se </t>
    </r>
    <r>
      <rPr>
        <sz val="10"/>
        <rFont val="Calibri"/>
        <family val="2"/>
        <charset val="238"/>
      </rPr>
      <t>prostředky nezařazené v předchozích sloupcích.</t>
    </r>
  </si>
  <si>
    <r>
      <rPr>
        <sz val="8"/>
        <rFont val="Calibri"/>
        <family val="2"/>
        <charset val="238"/>
      </rPr>
      <t xml:space="preserve">(5)  </t>
    </r>
    <r>
      <rPr>
        <sz val="10"/>
        <rFont val="Calibri"/>
        <family val="2"/>
        <charset val="238"/>
      </rPr>
      <t>Součtová hodnota této tabulky se automaticky přenáší do souhrnné tabulky č. 5, ř. 10.</t>
    </r>
  </si>
  <si>
    <t>Podle potřeby vložit další řádky.</t>
  </si>
  <si>
    <t>Tabulka 5.d   Financování programů fondů EU</t>
  </si>
  <si>
    <t>(v tis. Kč)</t>
  </si>
  <si>
    <r>
      <t xml:space="preserve">Operační program/prioritní osa/priorita/oblast podpory /komponenta </t>
    </r>
    <r>
      <rPr>
        <sz val="8"/>
        <rFont val="Calibri"/>
        <family val="2"/>
        <charset val="238"/>
      </rPr>
      <t>(1)</t>
    </r>
  </si>
  <si>
    <r>
      <t xml:space="preserve">VaV </t>
    </r>
    <r>
      <rPr>
        <sz val="8"/>
        <rFont val="Calibri"/>
        <family val="2"/>
        <charset val="238"/>
      </rPr>
      <t>(2)</t>
    </r>
  </si>
  <si>
    <r>
      <t xml:space="preserve">Prostředky z veřejných zdrojů </t>
    </r>
    <r>
      <rPr>
        <b/>
        <sz val="10"/>
        <rFont val="Calibri"/>
        <family val="2"/>
        <charset val="238"/>
      </rPr>
      <t>běžné</t>
    </r>
  </si>
  <si>
    <r>
      <t xml:space="preserve">Prostředky z veřejných zdrojů </t>
    </r>
    <r>
      <rPr>
        <b/>
        <sz val="10"/>
        <rFont val="Calibri"/>
        <family val="2"/>
        <charset val="238"/>
      </rPr>
      <t>kapitálové</t>
    </r>
  </si>
  <si>
    <r>
      <t xml:space="preserve">Prostředky z veřejných zdrojů </t>
    </r>
    <r>
      <rPr>
        <b/>
        <sz val="10"/>
        <rFont val="Calibri"/>
        <family val="2"/>
        <charset val="238"/>
      </rPr>
      <t>celkem</t>
    </r>
  </si>
  <si>
    <r>
      <t>z toho zdroje EU v</t>
    </r>
    <r>
      <rPr>
        <sz val="10"/>
        <rFont val="Calibri"/>
        <family val="2"/>
        <charset val="238"/>
      </rPr>
      <t xml:space="preserve"> %</t>
    </r>
    <r>
      <rPr>
        <sz val="8"/>
        <rFont val="Calibri"/>
        <family val="2"/>
        <charset val="238"/>
      </rPr>
      <t xml:space="preserve"> (5)</t>
    </r>
  </si>
  <si>
    <r>
      <t>z toho zajištěno spoluřešit.</t>
    </r>
    <r>
      <rPr>
        <sz val="8"/>
        <rFont val="Calibri"/>
        <family val="2"/>
        <charset val="238"/>
      </rPr>
      <t xml:space="preserve"> (6)</t>
    </r>
  </si>
  <si>
    <r>
      <t xml:space="preserve">Nevyčerp. z poskyt. veřejných prostředků v roce </t>
    </r>
    <r>
      <rPr>
        <sz val="8"/>
        <rFont val="Calibri"/>
        <family val="2"/>
        <charset val="238"/>
      </rPr>
      <t>(7)</t>
    </r>
  </si>
  <si>
    <r>
      <t xml:space="preserve">Vratka nevyčerp. prostředků  </t>
    </r>
    <r>
      <rPr>
        <sz val="8"/>
        <rFont val="Calibri"/>
        <family val="2"/>
        <charset val="238"/>
      </rPr>
      <t>(8)</t>
    </r>
  </si>
  <si>
    <r>
      <t xml:space="preserve">Ostatní použ. neveřejné zdroje celkem </t>
    </r>
    <r>
      <rPr>
        <sz val="8"/>
        <rFont val="Calibri"/>
        <family val="2"/>
        <charset val="238"/>
      </rPr>
      <t>(9)</t>
    </r>
  </si>
  <si>
    <r>
      <t xml:space="preserve">poskytnuté </t>
    </r>
    <r>
      <rPr>
        <sz val="8"/>
        <rFont val="Calibri"/>
        <family val="2"/>
        <charset val="238"/>
      </rPr>
      <t>(3)</t>
    </r>
  </si>
  <si>
    <r>
      <t xml:space="preserve">použité </t>
    </r>
    <r>
      <rPr>
        <sz val="8"/>
        <rFont val="Calibri"/>
        <family val="2"/>
        <charset val="238"/>
      </rPr>
      <t>(4)</t>
    </r>
  </si>
  <si>
    <t>j= f+i</t>
  </si>
  <si>
    <t xml:space="preserve">     OP VVV - Výzkum, vývoj a vzdělávání</t>
  </si>
  <si>
    <t>PO 1 - Posilování kapacit pro kvalitní výzkum</t>
  </si>
  <si>
    <t>PO 2 - Rozvoj VŠ a lidských zdrojů pro VaV</t>
  </si>
  <si>
    <t>PO 3 - Rovný přístup ke kvalitnímu vzdělávání</t>
  </si>
  <si>
    <t xml:space="preserve">     OP JAK - Jan Amos Komenský</t>
  </si>
  <si>
    <t>P2 - Vzdělávání</t>
  </si>
  <si>
    <t xml:space="preserve">     Národní plán obnovy </t>
  </si>
  <si>
    <r>
      <t xml:space="preserve">      </t>
    </r>
    <r>
      <rPr>
        <sz val="10"/>
        <rFont val="Calibri"/>
        <family val="2"/>
        <charset val="238"/>
      </rPr>
      <t xml:space="preserve">  komponenta 3.2 </t>
    </r>
    <r>
      <rPr>
        <vertAlign val="superscript"/>
        <sz val="10"/>
        <rFont val="Calibri"/>
        <family val="2"/>
        <charset val="238"/>
      </rPr>
      <t>(10)</t>
    </r>
  </si>
  <si>
    <r>
      <t xml:space="preserve">        komponenta 7.4 </t>
    </r>
    <r>
      <rPr>
        <vertAlign val="superscript"/>
        <sz val="10"/>
        <rFont val="Calibri"/>
        <family val="2"/>
        <charset val="238"/>
      </rPr>
      <t>(10)</t>
    </r>
  </si>
  <si>
    <t>MŠMT dle zákona č. 130/2002 Sb.</t>
  </si>
  <si>
    <t>VaV</t>
  </si>
  <si>
    <t xml:space="preserve">P1 - Výzkum a vývoj  </t>
  </si>
  <si>
    <t xml:space="preserve">     Národní plnán obnovy </t>
  </si>
  <si>
    <r>
      <t xml:space="preserve">        </t>
    </r>
    <r>
      <rPr>
        <sz val="10"/>
        <rFont val="Calibri"/>
        <family val="2"/>
        <charset val="238"/>
      </rPr>
      <t>komponenta 5.1</t>
    </r>
  </si>
  <si>
    <t>další dle specifikace VŠ</t>
  </si>
  <si>
    <t>Ostatní kapitoly státního rozpočtu dle zákona č. 130/2002 Sb.</t>
  </si>
  <si>
    <t>Územní rozpočty dle zákona č. 130/2002 Sb.</t>
  </si>
  <si>
    <t xml:space="preserve">C  e  l  k  e  m </t>
  </si>
  <si>
    <t>C  e  l  k  e  m  dle zákona č. 130/2002 Sb.</t>
  </si>
  <si>
    <r>
      <rPr>
        <sz val="8"/>
        <rFont val="Calibri"/>
        <family val="2"/>
        <charset val="238"/>
      </rPr>
      <t>(1)</t>
    </r>
    <r>
      <rPr>
        <sz val="10"/>
        <rFont val="Calibri"/>
        <family val="2"/>
        <charset val="238"/>
      </rPr>
      <t xml:space="preserve"> Součtové údaje ve sloupcích a-f se automaticky přenáší do souhrnné tabulky č. 5. Součtový údaj za MŠMT bez VaV  do ř.5 a za MŠMT VaV do ř.6; za dotace ostatních kapitol SR bez VaV do ř.15 a ost. kap. SR VaV do ř.16 ; za úz. rozpočty bez VaV do ř.22 a za úz. rozp. VaV do ř.23.
Tabulka je tříděna podle poskytovatele, dále podle operačního programu, prioritní osy (nejpodrobnější údaj bude na úrovni prioritní oosy, není třeba vyplňovat tabulku na úroveň projektů), komponenty. VVŠ uvede ty programy, ve kterých získává finanční prostředky. Za každého poskytovatele VŠ vždy uvede součtový údaj. </t>
    </r>
    <r>
      <rPr>
        <b/>
        <sz val="10"/>
        <color indexed="10"/>
        <rFont val="Calibri"/>
        <family val="2"/>
        <charset val="238"/>
      </rPr>
      <t>POZOR, oproti předchozímu roku byla upravena struktura řádků.</t>
    </r>
  </si>
  <si>
    <r>
      <rPr>
        <sz val="8"/>
        <rFont val="Calibri"/>
        <family val="2"/>
        <charset val="238"/>
      </rPr>
      <t xml:space="preserve">(2) </t>
    </r>
    <r>
      <rPr>
        <sz val="10"/>
        <rFont val="Calibri"/>
        <family val="2"/>
        <charset val="238"/>
      </rPr>
      <t xml:space="preserve">VVŠ uvede pro oblast podpory financovanou z prostředků VaV dle zákona č. 130/2002 Sb. o podpoře výzkumu a vývoje zkratku: VaV. </t>
    </r>
  </si>
  <si>
    <r>
      <rPr>
        <sz val="8"/>
        <rFont val="Calibri"/>
        <family val="2"/>
        <charset val="238"/>
      </rPr>
      <t>(3)</t>
    </r>
    <r>
      <rPr>
        <sz val="10"/>
        <rFont val="Calibri"/>
        <family val="2"/>
        <charset val="238"/>
      </rPr>
      <t xml:space="preserve"> Uvedou se prostředky, které byly vysoké škole poskytnuty v daném roce na základě Rozhodnutí o poskytnutí dotace na přípravu a realizaci všech projektů uvedeného operačního programu a prioritní osy, resp. Rozhodnutí o poskytnutí příspěvku v případě komponenty 3.2 NPO. </t>
    </r>
  </si>
  <si>
    <r>
      <rPr>
        <sz val="8"/>
        <rFont val="Calibri"/>
        <family val="2"/>
        <charset val="238"/>
      </rPr>
      <t>(4)</t>
    </r>
    <r>
      <rPr>
        <sz val="10"/>
        <rFont val="Calibri"/>
        <family val="2"/>
        <charset val="238"/>
      </rPr>
      <t xml:space="preserve"> Uvedou se prostředky použité daném roce na přípravu a realizaci projektů v souladu s Rozhodnutím.</t>
    </r>
  </si>
  <si>
    <r>
      <rPr>
        <sz val="8"/>
        <rFont val="Calibri"/>
        <family val="2"/>
        <charset val="238"/>
      </rPr>
      <t>(5)</t>
    </r>
    <r>
      <rPr>
        <sz val="10"/>
        <rFont val="Calibri"/>
        <family val="2"/>
        <charset val="238"/>
      </rPr>
      <t xml:space="preserve"> Z celkových prostředků poskytnutých i použitých k financování projektů v dané kategorii se uvede procentuální podíl zdrojů pocházejících mimo veřejné rozpočty ČR - z EU</t>
    </r>
  </si>
  <si>
    <r>
      <rPr>
        <sz val="8"/>
        <rFont val="Calibri"/>
        <family val="2"/>
        <charset val="238"/>
      </rPr>
      <t>(6)</t>
    </r>
    <r>
      <rPr>
        <sz val="10"/>
        <rFont val="Calibri"/>
        <family val="2"/>
        <charset val="238"/>
      </rPr>
      <t xml:space="preserve"> Uvedou se prostředky, které byly převedeny k řešení projektů/aktivit ostatním spoluřešitelům.</t>
    </r>
  </si>
  <si>
    <r>
      <rPr>
        <sz val="8"/>
        <rFont val="Calibri"/>
        <family val="2"/>
        <charset val="238"/>
      </rPr>
      <t>(7)</t>
    </r>
    <r>
      <rPr>
        <sz val="10"/>
        <rFont val="Calibri"/>
        <family val="2"/>
        <charset val="238"/>
      </rPr>
      <t xml:space="preserve"> Lze vyplnit, pokud se nejedná o poslední rok projektu.</t>
    </r>
  </si>
  <si>
    <r>
      <rPr>
        <sz val="8"/>
        <rFont val="Calibri"/>
        <family val="2"/>
        <charset val="238"/>
      </rPr>
      <t>(8)</t>
    </r>
    <r>
      <rPr>
        <sz val="10"/>
        <rFont val="Calibri"/>
        <family val="2"/>
        <charset val="238"/>
      </rPr>
      <t xml:space="preserve"> Lze vyplnit pouze v posledním roce projektu nebo při předčasném ukončení projektu. Jedná se o souhrnný údaj za všechny roky trvání projektu.</t>
    </r>
  </si>
  <si>
    <r>
      <rPr>
        <sz val="8"/>
        <rFont val="Calibri"/>
        <family val="2"/>
        <charset val="238"/>
      </rPr>
      <t>(9)</t>
    </r>
    <r>
      <rPr>
        <sz val="10"/>
        <rFont val="Calibri"/>
        <family val="2"/>
        <charset val="238"/>
      </rPr>
      <t xml:space="preserve"> Uvedou se prostředky nezařazené  v předchozích sloupcích. Pokud jsou v uvedené hodnotě obsaženy i veřejné zdroje, poskytnuté škole ve sledovaném roce prostřednictvím jiného dotačního titulu,  je nutné tuto skutečnost specifikovat v komentáři.</t>
    </r>
  </si>
  <si>
    <r>
      <rPr>
        <sz val="8"/>
        <rFont val="Calibri"/>
        <family val="2"/>
        <charset val="238"/>
      </rPr>
      <t>(10)</t>
    </r>
    <r>
      <rPr>
        <sz val="10"/>
        <rFont val="Calibri"/>
        <family val="2"/>
        <charset val="238"/>
      </rPr>
      <t xml:space="preserve"> Příspěvek poskytnutý na krytí DPH bude vykázán v tab 5.a</t>
    </r>
  </si>
  <si>
    <t xml:space="preserve">Tabulka 6  Přehled vybraných výnosů </t>
  </si>
  <si>
    <t>Vybrané činnosti</t>
  </si>
  <si>
    <r>
      <t xml:space="preserve">Výnosy za rok </t>
    </r>
    <r>
      <rPr>
        <sz val="8"/>
        <rFont val="Calibri"/>
        <family val="2"/>
        <charset val="238"/>
      </rPr>
      <t xml:space="preserve"> (1)</t>
    </r>
  </si>
  <si>
    <t>Hlavní   činnost</t>
  </si>
  <si>
    <t>Doplňková činnost</t>
  </si>
  <si>
    <t>Celkem</t>
  </si>
  <si>
    <t>A</t>
  </si>
  <si>
    <r>
      <t xml:space="preserve">Transfer znalostí </t>
    </r>
    <r>
      <rPr>
        <sz val="8"/>
        <rFont val="Calibri"/>
        <family val="2"/>
        <charset val="238"/>
      </rPr>
      <t>(1)</t>
    </r>
  </si>
  <si>
    <t>A.1</t>
  </si>
  <si>
    <r>
      <t xml:space="preserve">Příjmy z licenčních smluv </t>
    </r>
    <r>
      <rPr>
        <sz val="8"/>
        <rFont val="Calibri"/>
        <family val="2"/>
        <charset val="238"/>
      </rPr>
      <t>(2)</t>
    </r>
  </si>
  <si>
    <t>A.2</t>
  </si>
  <si>
    <r>
      <t xml:space="preserve">Příjmy ze smluvního výzkumu </t>
    </r>
    <r>
      <rPr>
        <sz val="8"/>
        <rFont val="Calibri"/>
        <family val="2"/>
        <charset val="238"/>
      </rPr>
      <t>(3)</t>
    </r>
  </si>
  <si>
    <t>A.3</t>
  </si>
  <si>
    <r>
      <t xml:space="preserve">Placené vzdělávací kurzy pro zaměstnance subjektů aplikační sféry </t>
    </r>
    <r>
      <rPr>
        <sz val="8"/>
        <rFont val="Calibri"/>
        <family val="2"/>
        <charset val="238"/>
      </rPr>
      <t>(4)</t>
    </r>
  </si>
  <si>
    <t>A.4</t>
  </si>
  <si>
    <t>Konzultace a poradenství (5)</t>
  </si>
  <si>
    <t>A.5</t>
  </si>
  <si>
    <r>
      <t xml:space="preserve">Ostatní </t>
    </r>
    <r>
      <rPr>
        <sz val="8"/>
        <rFont val="Calibri"/>
        <family val="2"/>
        <charset val="238"/>
      </rPr>
      <t>(6)</t>
    </r>
  </si>
  <si>
    <t>B</t>
  </si>
  <si>
    <r>
      <t xml:space="preserve">Tržby  za vlastní služby </t>
    </r>
    <r>
      <rPr>
        <sz val="8"/>
        <rFont val="Calibri"/>
        <family val="2"/>
        <charset val="238"/>
      </rPr>
      <t>(7)</t>
    </r>
  </si>
  <si>
    <t>B.1</t>
  </si>
  <si>
    <t>z toho</t>
  </si>
  <si>
    <r>
      <t>Znalečné (počet poskytnutých znaleckých posudků)</t>
    </r>
    <r>
      <rPr>
        <sz val="8"/>
        <rFont val="Calibri"/>
        <family val="2"/>
        <charset val="238"/>
      </rPr>
      <t>(8)</t>
    </r>
  </si>
  <si>
    <t>Pronájem</t>
  </si>
  <si>
    <t>C.1</t>
  </si>
  <si>
    <t>Budovy, stavby, haly</t>
  </si>
  <si>
    <t>C.2</t>
  </si>
  <si>
    <t>Pozemky</t>
  </si>
  <si>
    <t>C.3</t>
  </si>
  <si>
    <r>
      <t xml:space="preserve">Prostory </t>
    </r>
    <r>
      <rPr>
        <sz val="8"/>
        <rFont val="Calibri"/>
        <family val="2"/>
        <charset val="238"/>
      </rPr>
      <t>(9)</t>
    </r>
  </si>
  <si>
    <t>C.4</t>
  </si>
  <si>
    <t>Ostatní</t>
  </si>
  <si>
    <t>Tržby z prodeje majetku</t>
  </si>
  <si>
    <t>D.1</t>
  </si>
  <si>
    <t>D.2</t>
  </si>
  <si>
    <t>D.3</t>
  </si>
  <si>
    <t>E</t>
  </si>
  <si>
    <t>Dary</t>
  </si>
  <si>
    <t>Dědictví</t>
  </si>
  <si>
    <r>
      <rPr>
        <sz val="8"/>
        <rFont val="Calibri"/>
        <family val="2"/>
        <charset val="238"/>
      </rPr>
      <t>(1)</t>
    </r>
    <r>
      <rPr>
        <sz val="10"/>
        <rFont val="Calibri"/>
        <family val="2"/>
        <charset val="238"/>
      </rPr>
      <t xml:space="preserve"> Údaje budou vyplněny v souladu s účetní evidencí vysoké školy.</t>
    </r>
  </si>
  <si>
    <r>
      <rPr>
        <sz val="8"/>
        <color indexed="8"/>
        <rFont val="Calibri"/>
        <family val="2"/>
        <charset val="238"/>
      </rPr>
      <t>(2)</t>
    </r>
    <r>
      <rPr>
        <sz val="10"/>
        <color indexed="8"/>
        <rFont val="Calibri"/>
        <family val="2"/>
        <charset val="238"/>
      </rPr>
      <t xml:space="preserve"> </t>
    </r>
    <r>
      <rPr>
        <b/>
        <sz val="10"/>
        <color indexed="8"/>
        <rFont val="Calibri"/>
        <family val="2"/>
        <charset val="238"/>
      </rPr>
      <t>Licenční smlouva</t>
    </r>
    <r>
      <rPr>
        <sz val="10"/>
        <color indexed="8"/>
        <rFont val="Calibri"/>
        <family val="2"/>
        <charset val="238"/>
      </rPr>
      <t xml:space="preserve"> je</t>
    </r>
    <r>
      <rPr>
        <sz val="10"/>
        <color indexed="8"/>
        <rFont val="Calibri"/>
        <family val="2"/>
        <charset val="238"/>
      </rPr>
      <t xml:space="preserv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t>
    </r>
  </si>
  <si>
    <r>
      <rPr>
        <sz val="8"/>
        <color indexed="8"/>
        <rFont val="Calibri"/>
        <family val="2"/>
        <charset val="238"/>
      </rPr>
      <t>(3)</t>
    </r>
    <r>
      <rPr>
        <sz val="10"/>
        <color indexed="8"/>
        <rFont val="Calibri"/>
        <family val="2"/>
        <charset val="238"/>
      </rPr>
      <t xml:space="preserve"> </t>
    </r>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Za tento výzkum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t>
    </r>
  </si>
  <si>
    <r>
      <rPr>
        <sz val="8"/>
        <color indexed="8"/>
        <rFont val="Calibri"/>
        <family val="2"/>
        <charset val="238"/>
      </rPr>
      <t>(4)</t>
    </r>
    <r>
      <rPr>
        <sz val="10"/>
        <color indexed="8"/>
        <rFont val="Calibri"/>
        <family val="2"/>
        <charset val="238"/>
      </rPr>
      <t xml:space="preserve"> </t>
    </r>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organizaci,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t>
    </r>
  </si>
  <si>
    <r>
      <rPr>
        <sz val="8"/>
        <color indexed="8"/>
        <rFont val="Calibri"/>
        <family val="2"/>
        <charset val="238"/>
      </rPr>
      <t>(5)</t>
    </r>
    <r>
      <rPr>
        <b/>
        <sz val="10"/>
        <color indexed="8"/>
        <rFont val="Calibri"/>
        <family val="2"/>
        <charset val="238"/>
      </rPr>
      <t xml:space="preserve"> Konzultace a poradenství </t>
    </r>
    <r>
      <rPr>
        <sz val="10"/>
        <color indexed="8"/>
        <rFont val="Calibri"/>
        <family val="2"/>
        <charset val="238"/>
      </rPr>
      <t>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t>
    </r>
  </si>
  <si>
    <r>
      <rPr>
        <sz val="8"/>
        <color indexed="8"/>
        <rFont val="Calibri"/>
        <family val="2"/>
        <charset val="238"/>
      </rPr>
      <t>6)</t>
    </r>
    <r>
      <rPr>
        <sz val="10"/>
        <color indexed="8"/>
        <rFont val="Calibri"/>
        <family val="2"/>
        <charset val="238"/>
      </rPr>
      <t xml:space="preserve"> Do řádku</t>
    </r>
    <r>
      <rPr>
        <b/>
        <sz val="10"/>
        <color indexed="8"/>
        <rFont val="Calibri"/>
        <family val="2"/>
        <charset val="238"/>
      </rPr>
      <t xml:space="preserve"> A.5 "Ostatní"</t>
    </r>
    <r>
      <rPr>
        <sz val="10"/>
        <color indexed="8"/>
        <rFont val="Calibri"/>
        <family val="2"/>
        <charset val="238"/>
      </rPr>
      <t xml:space="preserve"> se doplní výnosy z transferu znalostí neuvedené v předchozích řádcích. V komentáři k tabulce VŠ uvede stručnou informace, o co se jedná. </t>
    </r>
  </si>
  <si>
    <r>
      <rPr>
        <sz val="8"/>
        <color indexed="8"/>
        <rFont val="Calibri"/>
        <family val="2"/>
        <charset val="238"/>
      </rPr>
      <t>(7)</t>
    </r>
    <r>
      <rPr>
        <sz val="10"/>
        <color indexed="8"/>
        <rFont val="Calibri"/>
        <family val="2"/>
        <charset val="238"/>
      </rPr>
      <t xml:space="preserve"> Do řádku "</t>
    </r>
    <r>
      <rPr>
        <b/>
        <sz val="10"/>
        <color indexed="8"/>
        <rFont val="Calibri"/>
        <family val="2"/>
        <charset val="238"/>
      </rPr>
      <t>Tržby za vlastní služby</t>
    </r>
    <r>
      <rPr>
        <sz val="10"/>
        <color indexed="8"/>
        <rFont val="Calibri"/>
        <family val="2"/>
        <charset val="238"/>
      </rPr>
      <t>" se doplní výnosy z hlavní a doplňkové činnosti uvedené ve výkazu zisku a ztráty na syntetickém účtu 602 "Tržby z prodeje služeb" bez zahrnutí výnosů z pronájmu. Současně v případě, že vysoká škola účtuje výnosy z pronájmu i na jiných syntetických účtech než na účtu 602 Tržby z prodeje služeb uvede tuto informaci do komentáře v textu výroční zprávy VŠ k tabulce č. 6.</t>
    </r>
  </si>
  <si>
    <r>
      <rPr>
        <sz val="8"/>
        <color indexed="8"/>
        <rFont val="Calibri"/>
        <family val="2"/>
        <charset val="238"/>
      </rPr>
      <t>(8)</t>
    </r>
    <r>
      <rPr>
        <sz val="10"/>
        <color indexed="8"/>
        <rFont val="Calibri"/>
        <family val="2"/>
        <charset val="238"/>
      </rPr>
      <t xml:space="preserve"> Do řádku</t>
    </r>
    <r>
      <rPr>
        <b/>
        <sz val="10"/>
        <color indexed="8"/>
        <rFont val="Calibri"/>
        <family val="2"/>
        <charset val="238"/>
      </rPr>
      <t xml:space="preserve"> "Znalečné" </t>
    </r>
    <r>
      <rPr>
        <sz val="10"/>
        <color indexed="8"/>
        <rFont val="Calibri"/>
        <family val="2"/>
        <charset val="238"/>
      </rPr>
      <t>se ve sloupcích "E" a "G" doplní znalečné dle § 30 zákona č. 254/2019 Sb., zákon o znalcích, znaleckých kancelářích a znaleckých ústavech. Do sloupců "D" a "F"  tohoto řádku VŠ doplní počty poskytnutých znaleckých posudků.</t>
    </r>
  </si>
  <si>
    <r>
      <rPr>
        <sz val="8"/>
        <color indexed="8"/>
        <rFont val="Calibri"/>
        <family val="2"/>
        <charset val="238"/>
      </rPr>
      <t>(9)</t>
    </r>
    <r>
      <rPr>
        <sz val="10"/>
        <color indexed="8"/>
        <rFont val="Calibri"/>
        <family val="2"/>
        <charset val="238"/>
      </rPr>
      <t xml:space="preserve"> Do řádku</t>
    </r>
    <r>
      <rPr>
        <b/>
        <sz val="10"/>
        <color indexed="8"/>
        <rFont val="Calibri"/>
        <family val="2"/>
        <charset val="238"/>
      </rPr>
      <t xml:space="preserve"> "Prostory" </t>
    </r>
    <r>
      <rPr>
        <sz val="10"/>
        <color indexed="8"/>
        <rFont val="Calibri"/>
        <family val="2"/>
        <charset val="238"/>
      </rPr>
      <t>se doplní výnosy z nájmů, pokud se nejedná o celé budovy, stavby nebo haly.</t>
    </r>
  </si>
  <si>
    <t>Tabulka 7   Příjmy z poplatků a úhrad za další činnosti poskytované veřejnou vysokou školou</t>
  </si>
  <si>
    <t>(tis. kč)</t>
  </si>
  <si>
    <t>Položka</t>
  </si>
  <si>
    <t>Výnosy (1)</t>
  </si>
  <si>
    <r>
      <t xml:space="preserve">Z toho stipendijní fond - tvorba </t>
    </r>
    <r>
      <rPr>
        <sz val="8"/>
        <rFont val="Calibri"/>
        <family val="2"/>
        <charset val="238"/>
      </rPr>
      <t>(1)</t>
    </r>
  </si>
  <si>
    <r>
      <t>Počet studentů</t>
    </r>
    <r>
      <rPr>
        <sz val="8"/>
        <rFont val="Calibri"/>
        <family val="2"/>
        <charset val="238"/>
      </rPr>
      <t xml:space="preserve"> (2)</t>
    </r>
  </si>
  <si>
    <r>
      <t xml:space="preserve">Průměrná částka na 1 studenta </t>
    </r>
    <r>
      <rPr>
        <sz val="8"/>
        <rFont val="Calibri"/>
        <family val="2"/>
        <charset val="238"/>
      </rPr>
      <t>(3)</t>
    </r>
  </si>
  <si>
    <t>Poplatky stanovené dle § 58 zákona 111/1998 Sb.</t>
  </si>
  <si>
    <t>poplatky za úkony spojené s příjímacím řízením (§ 58 odst. 1)</t>
  </si>
  <si>
    <t>poplatky za nadstandardní dobu studia (§58 odst. 3)</t>
  </si>
  <si>
    <t>poplatky za studium v cizím jazyce (§58 odst. 4)</t>
  </si>
  <si>
    <r>
      <t xml:space="preserve">Úhrada za další činnosti poskytované vysokou školou </t>
    </r>
    <r>
      <rPr>
        <sz val="8"/>
        <rFont val="Calibri"/>
        <family val="2"/>
        <charset val="238"/>
      </rPr>
      <t>(4) (5)</t>
    </r>
  </si>
  <si>
    <t>úplata za poskytování programů CŽV (§ 60) mimo U3V</t>
  </si>
  <si>
    <t>úplata za poskytování U3V</t>
  </si>
  <si>
    <r>
      <rPr>
        <sz val="8"/>
        <rFont val="Calibri"/>
        <family val="2"/>
        <charset val="238"/>
      </rPr>
      <t>(1)</t>
    </r>
    <r>
      <rPr>
        <sz val="10"/>
        <rFont val="Calibri"/>
        <family val="2"/>
        <charset val="238"/>
      </rPr>
      <t xml:space="preserve"> VŠ uvede celkovou částku v tis. Kč, kterou na daném typu poplatku / úhradou za další činnosti poskytované veřejnou vysokou školou přijala od studentů/dalších účastníků vzdělávání v daném kalendářním roce.  </t>
    </r>
  </si>
  <si>
    <r>
      <rPr>
        <sz val="8"/>
        <rFont val="Calibri"/>
        <family val="2"/>
        <charset val="238"/>
      </rPr>
      <t>(2)</t>
    </r>
    <r>
      <rPr>
        <sz val="10"/>
        <rFont val="Calibri"/>
        <family val="2"/>
        <charset val="238"/>
      </rPr>
      <t xml:space="preserve"> VŠ uvede počet studentů (resp. studií) nebo dalších účastníků vzdělávání, kteří poplatek/úhradu za další činosti zaplatili.</t>
    </r>
  </si>
  <si>
    <r>
      <rPr>
        <sz val="8"/>
        <rFont val="Calibri"/>
        <family val="2"/>
        <charset val="238"/>
      </rPr>
      <t>(3)</t>
    </r>
    <r>
      <rPr>
        <sz val="10"/>
        <rFont val="Calibri"/>
        <family val="2"/>
        <charset val="238"/>
      </rPr>
      <t xml:space="preserve"> Položku v každém řádku sloupce "a" vydělí VŠ počtem studentů /účastníků vzdělávání ve sloupci "c". Pokud existuje jednotková sazba, stačí zde uvést tuto. </t>
    </r>
  </si>
  <si>
    <r>
      <rPr>
        <sz val="8"/>
        <rFont val="Calibri"/>
        <family val="2"/>
        <charset val="238"/>
      </rPr>
      <t>(4)</t>
    </r>
    <r>
      <rPr>
        <sz val="10"/>
        <rFont val="Calibri"/>
        <family val="2"/>
        <charset val="238"/>
      </rPr>
      <t xml:space="preserve"> Jedná se o činnosti související se studiem jiné než podle § 58 zák.111/1998 Sb.</t>
    </r>
  </si>
  <si>
    <r>
      <rPr>
        <sz val="8"/>
        <rFont val="Calibri"/>
        <family val="2"/>
        <charset val="238"/>
      </rPr>
      <t xml:space="preserve">(5) </t>
    </r>
    <r>
      <rPr>
        <sz val="10"/>
        <rFont val="Calibri"/>
        <family val="2"/>
        <charset val="238"/>
      </rPr>
      <t>VŠ vloží řádky dle potřeby. Může se jednat např. o úhradu nákladů spojených se zakončením studia, cizojazyčné potvrzení o studiu, duplikát výkazu o studiu, dodatečný zápis, atp. To se týká i případných příjmů podle § 60a novely zákona 111/1998 Sb.</t>
    </r>
  </si>
  <si>
    <t>sl. b" Celkem = vazba na stipendijní fond (Tab. 11.c)</t>
  </si>
  <si>
    <t xml:space="preserve">Tabulka 8   Pracovníci a mzdové prostředky </t>
  </si>
  <si>
    <r>
      <t xml:space="preserve">Tab. 8.a:    Pracovníci a mzdové prostředky </t>
    </r>
    <r>
      <rPr>
        <sz val="11"/>
        <rFont val="Calibri"/>
        <family val="2"/>
        <charset val="238"/>
      </rPr>
      <t>(v podrobném členění dle zdroje financování - mzdy vč. OON)</t>
    </r>
    <r>
      <rPr>
        <sz val="8"/>
        <rFont val="Calibri"/>
        <family val="2"/>
        <charset val="238"/>
      </rPr>
      <t xml:space="preserve"> (1)</t>
    </r>
  </si>
  <si>
    <t>Ukazatel</t>
  </si>
  <si>
    <t>Zdroj financování</t>
  </si>
  <si>
    <t>Kapitola 333 - MŠMT</t>
  </si>
  <si>
    <t>VaV z ostatních zdrojů (bez operačních progr.)</t>
  </si>
  <si>
    <t>Operační programy EU</t>
  </si>
  <si>
    <t>Fondy</t>
  </si>
  <si>
    <t>Ostatní zdroje</t>
  </si>
  <si>
    <t>CELKEM</t>
  </si>
  <si>
    <t>bez VaV</t>
  </si>
  <si>
    <r>
      <t>VaV z národních zdrojů</t>
    </r>
    <r>
      <rPr>
        <sz val="8"/>
        <rFont val="Calibri"/>
        <family val="2"/>
        <charset val="238"/>
      </rPr>
      <t xml:space="preserve"> (2)</t>
    </r>
  </si>
  <si>
    <t>VaV ze zahraničí</t>
  </si>
  <si>
    <t xml:space="preserve">v gesci MŠMT </t>
  </si>
  <si>
    <t>ostatní poskytovatelé</t>
  </si>
  <si>
    <t>mzdy</t>
  </si>
  <si>
    <t>OON</t>
  </si>
  <si>
    <r>
      <t xml:space="preserve">mzdy </t>
    </r>
    <r>
      <rPr>
        <sz val="8"/>
        <rFont val="Calibri"/>
        <family val="2"/>
        <charset val="238"/>
      </rPr>
      <t>(7)</t>
    </r>
  </si>
  <si>
    <t>vysoká škola</t>
  </si>
  <si>
    <t>akademičtí pracovníci</t>
  </si>
  <si>
    <t>vědečtí pracovníci</t>
  </si>
  <si>
    <t>ostatní</t>
  </si>
  <si>
    <t>KaM</t>
  </si>
  <si>
    <t>VZaLS</t>
  </si>
  <si>
    <r>
      <t xml:space="preserve">Tab. 8.b:    Pracovníci a mzdové prostředky </t>
    </r>
    <r>
      <rPr>
        <sz val="11"/>
        <rFont val="Calibri"/>
        <family val="2"/>
        <charset val="238"/>
      </rPr>
      <t>(v podrobném členění dle akademických kategorií -bez OON)</t>
    </r>
  </si>
  <si>
    <t>kapitola 333 - MŠMT</t>
  </si>
  <si>
    <t>ostatní zdroje rozpočtu VŠ</t>
  </si>
  <si>
    <r>
      <t xml:space="preserve">Počet pracovníků </t>
    </r>
    <r>
      <rPr>
        <sz val="8"/>
        <rFont val="Calibri"/>
        <family val="2"/>
        <charset val="238"/>
      </rPr>
      <t>(3)</t>
    </r>
  </si>
  <si>
    <t>Mzdy</t>
  </si>
  <si>
    <t>Průměrná měsíční mzda (Kč)</t>
  </si>
  <si>
    <t>Počet pracovníků</t>
  </si>
  <si>
    <t>3=sl.2/12/sl.1*1000</t>
  </si>
  <si>
    <t>6=sl.5/12     /sl.4*1000</t>
  </si>
  <si>
    <t>9=sl.8/12   /sl.7*1000</t>
  </si>
  <si>
    <t>Vysoká škola</t>
  </si>
  <si>
    <r>
      <t xml:space="preserve">akademičtí pracovníci </t>
    </r>
    <r>
      <rPr>
        <sz val="8"/>
        <rFont val="Calibri"/>
        <family val="2"/>
        <charset val="238"/>
      </rPr>
      <t>(4)</t>
    </r>
  </si>
  <si>
    <t>pedagogičtí pracovníci V, V a I</t>
  </si>
  <si>
    <t>profesoři</t>
  </si>
  <si>
    <t>docenti</t>
  </si>
  <si>
    <t>odborní asistenti</t>
  </si>
  <si>
    <t>asistenti</t>
  </si>
  <si>
    <t>lektoři</t>
  </si>
  <si>
    <r>
      <t xml:space="preserve">vědečtí pracovníci </t>
    </r>
    <r>
      <rPr>
        <sz val="8"/>
        <rFont val="Calibri"/>
        <family val="2"/>
        <charset val="238"/>
      </rPr>
      <t>(5)</t>
    </r>
  </si>
  <si>
    <r>
      <t xml:space="preserve">ostatní </t>
    </r>
    <r>
      <rPr>
        <sz val="8"/>
        <rFont val="Calibri"/>
        <family val="2"/>
        <charset val="238"/>
      </rPr>
      <t>(6)</t>
    </r>
  </si>
  <si>
    <r>
      <rPr>
        <sz val="8"/>
        <color indexed="8"/>
        <rFont val="Calibri"/>
        <family val="2"/>
        <charset val="238"/>
      </rPr>
      <t>(1)</t>
    </r>
    <r>
      <rPr>
        <sz val="10"/>
        <color indexed="8"/>
        <rFont val="Calibri"/>
        <family val="2"/>
        <charset val="238"/>
      </rPr>
      <t xml:space="preserve"> Mzdy = plnění poskytované za vykonanou práci či v přímé souvislosti s prací poskytovanou na základě pracovního poměru, a to bez sociálního a zdravotního pojištění, které odvádí zaměstnavatel; OON obsahuje pouze platby za provedenou práci (DPP, DPČ), neobsahuje sociální a zdravotní pojištění, které odvádí zaměstnavatel.</t>
    </r>
  </si>
  <si>
    <r>
      <rPr>
        <sz val="8"/>
        <color indexed="8"/>
        <rFont val="Calibri"/>
        <family val="2"/>
        <charset val="238"/>
      </rPr>
      <t>(2)</t>
    </r>
    <r>
      <rPr>
        <sz val="10"/>
        <color indexed="8"/>
        <rFont val="Calibri"/>
        <family val="2"/>
        <charset val="238"/>
      </rPr>
      <t xml:space="preserve"> Obsahuje prostředky z GA ČR, TA ČR, ministerstev a dalších národních zdrojů (bez operačních programů EU).</t>
    </r>
  </si>
  <si>
    <r>
      <rPr>
        <sz val="8"/>
        <color indexed="8"/>
        <rFont val="Calibri"/>
        <family val="2"/>
        <charset val="238"/>
      </rPr>
      <t>(3)</t>
    </r>
    <r>
      <rPr>
        <sz val="10"/>
        <color indexed="8"/>
        <rFont val="Calibri"/>
        <family val="2"/>
        <charset val="238"/>
      </rPr>
      <t xml:space="preserve"> Počet pracovníků = průměrný počet zaměstnanců přepočtený na plný úvazek (full-time equivalent). Zahrnuje počty zaměstnanců v jednotlivých kategoriích za celý sledovaný rok přepočtené na zaměstnance s plným pracovním úvazkem, zaokrouhlené na celé číslo.  Počet pracovníků ve sl.1 je odvozený od mzdových prostředků hrazených z kapitoly 333-MŠMT; ve sl. 4 je odvozený od mzdových prostředků hrazených z ostatních zdrojů rozpočtu VŠ.</t>
    </r>
  </si>
  <si>
    <r>
      <rPr>
        <sz val="8"/>
        <color indexed="8"/>
        <rFont val="Calibri"/>
        <family val="2"/>
        <charset val="238"/>
      </rPr>
      <t>(4)</t>
    </r>
    <r>
      <rPr>
        <sz val="10"/>
        <color indexed="8"/>
        <rFont val="Calibri"/>
        <family val="2"/>
        <charset val="238"/>
      </rPr>
      <t xml:space="preserve"> Jedná se o pracovníky vysoké školy, kteří jsou vnitřním předpisem vysoké školy zařazeni mezi akademické pracovníky. Zároveň platí, že se v rámci svého úvazku věnují pedagogické nebo vědecké činnosti; není možné mezi akademické pracovníky zařadit vědecké pracovníky, kteří na vysoké škole pouze vědecky pracují a vůbec nevyučují. Vědečtí, výzkumní a vývojoví pracovníci podílející se na pedagogické činnosti budou započteni do vyznačených kategorií akademických pracovníků.
Pokud vysoká škola v rámci svých vnitřních předpisů eviduje i jiné kategorie akademických pracovníků, doplní řádek "ostatní" a v komentáři blíže vysvětlí, o jaké pracovníky se jedná. Výčet v jednotlivých kategoriích (řádcích) akademických pracovníků se nesmí překrývat, celkový součet musí odpovídat skutečným přepočteným "full-time" akademickým pracovníkům. Celkový součet za kategorii akademických pracovníků a vědeckých pracovníků musí souhlasit s údajem vykázaným ve výroční zprávě o činnosti, tabulka 7.1.</t>
    </r>
  </si>
  <si>
    <r>
      <rPr>
        <sz val="8"/>
        <color indexed="8"/>
        <rFont val="Calibri"/>
        <family val="2"/>
        <charset val="238"/>
      </rPr>
      <t>(5)</t>
    </r>
    <r>
      <rPr>
        <sz val="10"/>
        <color indexed="8"/>
        <rFont val="Calibri"/>
        <family val="2"/>
        <charset val="238"/>
      </rPr>
      <t xml:space="preserve"> Jedná se o vědecké pracovníky, kteří v rámci svého úvazku na vysoké škole pouze vědecky pracují. Pedagogické činnosti se nevěnují vůbec.</t>
    </r>
  </si>
  <si>
    <r>
      <rPr>
        <sz val="8"/>
        <color indexed="8"/>
        <rFont val="Calibri"/>
        <family val="2"/>
        <charset val="238"/>
      </rPr>
      <t>(6)</t>
    </r>
    <r>
      <rPr>
        <sz val="10"/>
        <color indexed="8"/>
        <rFont val="Calibri"/>
        <family val="2"/>
        <charset val="238"/>
      </rPr>
      <t xml:space="preserve"> Úvazky pracovníků, kteří se nevěnují ani pedagogické ani vědecké činnosti. Jde zejména o technicko- hospodářské pracovníky, provozní a obchodně provozní pracovníky, zdravotní a ostatní pracovníky, atp.</t>
    </r>
  </si>
  <si>
    <r>
      <rPr>
        <sz val="8"/>
        <color indexed="8"/>
        <rFont val="Calibri"/>
        <family val="2"/>
        <charset val="238"/>
      </rPr>
      <t>(7)</t>
    </r>
    <r>
      <rPr>
        <sz val="10"/>
        <color indexed="8"/>
        <rFont val="Calibri"/>
        <family val="2"/>
        <charset val="238"/>
      </rPr>
      <t xml:space="preserve"> Hodnota mezd CELKEM v řádku 6 (CELKEM) tab. 8.a se rovná hodnotě mezd CELKEM ve sl. 8, ř. 12 tabulky 8.b.</t>
    </r>
  </si>
  <si>
    <r>
      <rPr>
        <sz val="8"/>
        <color indexed="8"/>
        <rFont val="Calibri"/>
        <family val="2"/>
        <charset val="238"/>
      </rPr>
      <t>(8)</t>
    </r>
    <r>
      <rPr>
        <sz val="10"/>
        <color indexed="8"/>
        <rFont val="Calibri"/>
        <family val="2"/>
        <charset val="238"/>
      </rPr>
      <t xml:space="preserve"> Hodnota mezd CELKEM ve sl. 2, ř. 12 tabulky 8.b. se rovná součtu hodnot mezd CELKEM ve sloupcích 1 a 3  řádku 6 tabulky 8.a. Hodnota mezd CELKEM ve sl. 5, ř. 12 tabulky 8.b. se rovná součtu hodnot mezd CELKEM ve sloupcích 5, 7, 9, 11, 13, 15 a 17  řádku 6 tabulky 8.a</t>
    </r>
  </si>
  <si>
    <t>Tabulka 9  Stipendia</t>
  </si>
  <si>
    <t>Druh stipendia</t>
  </si>
  <si>
    <t>Zdroje</t>
  </si>
  <si>
    <r>
      <t xml:space="preserve">Celkem vyplaceno </t>
    </r>
    <r>
      <rPr>
        <sz val="8"/>
        <rFont val="Calibri"/>
        <family val="2"/>
        <charset val="238"/>
      </rPr>
      <t>(2)</t>
    </r>
  </si>
  <si>
    <t>Příspěvek / dotace MŠMT</t>
  </si>
  <si>
    <t>Stipendijní fond VŠ</t>
  </si>
  <si>
    <r>
      <t xml:space="preserve">Ostatní </t>
    </r>
    <r>
      <rPr>
        <sz val="8"/>
        <rFont val="Calibri"/>
        <family val="2"/>
        <charset val="238"/>
      </rPr>
      <t>(1)</t>
    </r>
  </si>
  <si>
    <t>Studenti</t>
  </si>
  <si>
    <t>d=a+b+c</t>
  </si>
  <si>
    <t>e</t>
  </si>
  <si>
    <t>f</t>
  </si>
  <si>
    <t>STIPENDIA přiznána a vyplacena</t>
  </si>
  <si>
    <t>za vynikající studijní výsledky dle § 91 odst. 2 písm. a)</t>
  </si>
  <si>
    <t>za vynikající vědecké, výzkumné, vývojové, umělecké nebo další tvůrčí výsledky přispívající k prohloubení znalostí dle § 91 odst. 2 písm. b)</t>
  </si>
  <si>
    <t>na výzkumnou, vývojovou a inovační činnost podle zvláštního právního předpisu, § 91 odst.2 písm. c)</t>
  </si>
  <si>
    <t>v případě tíživé sociální situace studenta dle § 91 odst. 2 písm. d)</t>
  </si>
  <si>
    <t>v případě tíživé sociální situace studenta dle § 91 odst. 3)</t>
  </si>
  <si>
    <t>v případech zvláštního zřetele hodných dle § 91 odst. 2 písm. e)</t>
  </si>
  <si>
    <t>ubytovací stipendium</t>
  </si>
  <si>
    <t>na podporu studia v zahraničí dle § 91 odst. 4 písm. a)</t>
  </si>
  <si>
    <t>(1)</t>
  </si>
  <si>
    <t>na podporu studia v ČR dle § 91 odst. 4 písm. b)</t>
  </si>
  <si>
    <t xml:space="preserve">studentům doktorských studijních programů dle § 91 odst. 4 písm. c) </t>
  </si>
  <si>
    <t>jiná stipendia</t>
  </si>
  <si>
    <r>
      <rPr>
        <sz val="8"/>
        <rFont val="Calibri"/>
        <family val="2"/>
        <charset val="238"/>
      </rPr>
      <t>(1)</t>
    </r>
    <r>
      <rPr>
        <sz val="10"/>
        <rFont val="Calibri"/>
        <family val="2"/>
        <charset val="238"/>
      </rPr>
      <t xml:space="preserve"> VVŠ uvede, jaké další zdroje použila k financování stipendií.</t>
    </r>
  </si>
  <si>
    <r>
      <rPr>
        <sz val="8"/>
        <rFont val="Calibri"/>
        <family val="2"/>
        <charset val="238"/>
      </rPr>
      <t>(2)</t>
    </r>
    <r>
      <rPr>
        <sz val="10"/>
        <rFont val="Calibri"/>
        <family val="2"/>
        <charset val="238"/>
      </rPr>
      <t xml:space="preserve"> VVŠ uvede celkovou částku, kterou vyplatila na stipendiích - odděleně pro studenty a pro ostatní účastníky vzdělávání.</t>
    </r>
  </si>
  <si>
    <r>
      <t xml:space="preserve">Tabulka 10   Neinvestiční náklady a výnosy - Koleje a menzy </t>
    </r>
    <r>
      <rPr>
        <sz val="12"/>
        <rFont val="Calibri"/>
        <family val="2"/>
        <charset val="238"/>
      </rPr>
      <t>(KaM)</t>
    </r>
  </si>
  <si>
    <t>Tabulka 10.a   Neinvestiční náklady a výnosy - oblast stravování</t>
  </si>
  <si>
    <t>(v tis.Kč)</t>
  </si>
  <si>
    <r>
      <t xml:space="preserve">Menzy a ostatní stravovací zařízení na zákl. smluvního vztahu </t>
    </r>
    <r>
      <rPr>
        <sz val="8"/>
        <rFont val="Calibri"/>
        <family val="2"/>
        <charset val="238"/>
      </rPr>
      <t>(1)</t>
    </r>
  </si>
  <si>
    <t>Výnosy</t>
  </si>
  <si>
    <t>Výsledek hospodaření</t>
  </si>
  <si>
    <t>v hlavní činnosti</t>
  </si>
  <si>
    <t>v doplňkové činnosti</t>
  </si>
  <si>
    <t xml:space="preserve">od studentů </t>
  </si>
  <si>
    <r>
      <t xml:space="preserve">od zaměst-  nanců </t>
    </r>
    <r>
      <rPr>
        <sz val="8"/>
        <rFont val="Calibri"/>
        <family val="2"/>
        <charset val="238"/>
      </rPr>
      <t>(2)</t>
    </r>
  </si>
  <si>
    <r>
      <t xml:space="preserve">ostatní </t>
    </r>
    <r>
      <rPr>
        <sz val="8"/>
        <rFont val="Calibri"/>
        <family val="2"/>
        <charset val="238"/>
      </rPr>
      <t>(3)</t>
    </r>
  </si>
  <si>
    <t xml:space="preserve">z dotace MŠMT </t>
  </si>
  <si>
    <t>celkem</t>
  </si>
  <si>
    <t>od cizích strávníků</t>
  </si>
  <si>
    <t xml:space="preserve">ostatní </t>
  </si>
  <si>
    <t>j</t>
  </si>
  <si>
    <t>l=h-b</t>
  </si>
  <si>
    <t>m=k-c</t>
  </si>
  <si>
    <r>
      <rPr>
        <sz val="8"/>
        <rFont val="Calibri"/>
        <family val="2"/>
        <charset val="238"/>
      </rPr>
      <t>(1)</t>
    </r>
    <r>
      <rPr>
        <sz val="10"/>
        <rFont val="Calibri"/>
        <family val="2"/>
        <charset val="238"/>
      </rPr>
      <t xml:space="preserve"> V případě potřeby rozšířit počet řádků.</t>
    </r>
  </si>
  <si>
    <r>
      <rPr>
        <sz val="8"/>
        <rFont val="Calibri"/>
        <family val="2"/>
        <charset val="238"/>
      </rPr>
      <t>(2)</t>
    </r>
    <r>
      <rPr>
        <sz val="10"/>
        <rFont val="Calibri"/>
        <family val="2"/>
        <charset val="238"/>
      </rPr>
      <t xml:space="preserve"> V případě, že výnosy od zaměstnnanců škola vede v doplňkové činnosti, zahrne tyto prostředky do sl. "j"a výši těchto výnosů konkrétně uvede v komentáři</t>
    </r>
  </si>
  <si>
    <r>
      <rPr>
        <sz val="8"/>
        <rFont val="Calibri"/>
        <family val="2"/>
        <charset val="238"/>
      </rPr>
      <t>(3)</t>
    </r>
    <r>
      <rPr>
        <sz val="10"/>
        <rFont val="Calibri"/>
        <family val="2"/>
        <charset val="238"/>
      </rPr>
      <t xml:space="preserve"> V případě získání prostředků na činnost v oblasti stravování z jiných veřejných zdrojů než prostředků kap. 333, VŠ uvede tuto skutečnost do sl "f" a pod tabulkou stručně upřesní, o co se jedná.</t>
    </r>
  </si>
  <si>
    <t>Tabulka 10.b   Neinvestiční náklady a výnosy - oblast ubytování</t>
  </si>
  <si>
    <r>
      <t xml:space="preserve">Koleje a ostatní ubytovací zařízení provozované VVŠ </t>
    </r>
    <r>
      <rPr>
        <sz val="8"/>
        <rFont val="Calibri"/>
        <family val="2"/>
        <charset val="238"/>
      </rPr>
      <t>(1)</t>
    </r>
  </si>
  <si>
    <t>od cizích ubytovaných</t>
  </si>
  <si>
    <r>
      <rPr>
        <sz val="8"/>
        <rFont val="Calibri"/>
        <family val="2"/>
        <charset val="238"/>
      </rPr>
      <t>(2)</t>
    </r>
    <r>
      <rPr>
        <sz val="10"/>
        <rFont val="Calibri"/>
        <family val="2"/>
        <charset val="238"/>
      </rPr>
      <t xml:space="preserve"> V případě, že výnosy od zaměstnnanců škola vede v doplňkové činnosti, zahrne tyto prostředky do sl. "j"a výši těchto výnosů konkrétně uvede v komentáři.</t>
    </r>
  </si>
  <si>
    <r>
      <rPr>
        <sz val="8"/>
        <rFont val="Calibri"/>
        <family val="2"/>
        <charset val="238"/>
      </rPr>
      <t>(3)</t>
    </r>
    <r>
      <rPr>
        <sz val="10"/>
        <rFont val="Calibri"/>
        <family val="2"/>
        <charset val="238"/>
      </rPr>
      <t xml:space="preserve"> V případě získání prostředků na činnost v oblasti ubytování z jiných veřejných zdrojů než prostředků kap. 333, VŠ uvede tuto skutečnost do sl "f" a pod tabulkou stručně upřesní, o co se jedná.</t>
    </r>
  </si>
  <si>
    <t>Kontrolní vazby</t>
  </si>
  <si>
    <t>Součet hodnot sloupku "b", resp. "c"  za oblast stravování a sloupku "b", resp. "c" za oblast ubytování se rovná součtu hodnot z řádku 0038 sl. 1, resp. sl. 2 dílčího výkazu zisku a ztrát (Tab. 2) za součást školy KaM.</t>
  </si>
  <si>
    <t>Součet hodnot sloupků "h", resp. "k"  za oblast stravování a sloupků "h", resp. "k" za oblast ubytování se rovná součtu hodnot z řádku 0060 sl. 1, resp. sl. 2 dílčího výkazu zisku a ztrát (Tab. 2) za součást školy KaM.</t>
  </si>
  <si>
    <t xml:space="preserve">Tabulka 11   Fondy a návrh na příděly do fondů v následujícím roce </t>
  </si>
  <si>
    <t xml:space="preserve">
Název údaje</t>
  </si>
  <si>
    <t>počáteční stav k 1. 1.</t>
  </si>
  <si>
    <t>tvorba</t>
  </si>
  <si>
    <t>čerpání</t>
  </si>
  <si>
    <t>zůstatek</t>
  </si>
  <si>
    <r>
      <t xml:space="preserve">Návrh na příděl ze zisku do fondů v násled. roce </t>
    </r>
    <r>
      <rPr>
        <sz val="9"/>
        <rFont val="Calibri"/>
        <family val="2"/>
        <charset val="238"/>
      </rPr>
      <t>(1)</t>
    </r>
  </si>
  <si>
    <t>celkem (+)</t>
  </si>
  <si>
    <t xml:space="preserve">z toho příděl ze zisku za předchozí r. </t>
  </si>
  <si>
    <t xml:space="preserve">  (+)</t>
  </si>
  <si>
    <t>k 31.12.</t>
  </si>
  <si>
    <t>e=a+b-d</t>
  </si>
  <si>
    <t xml:space="preserve">Fondy celkem  </t>
  </si>
  <si>
    <t>Fond rezervní</t>
  </si>
  <si>
    <t>Fond reprodukce investičního majetku</t>
  </si>
  <si>
    <t>Stipendijní fond</t>
  </si>
  <si>
    <t>Fond odměn</t>
  </si>
  <si>
    <t>Fond účelově určených prostředků</t>
  </si>
  <si>
    <t>6a</t>
  </si>
  <si>
    <t>z toho:</t>
  </si>
  <si>
    <t>na jednotlivé projekty VaV či výzkumné záměry</t>
  </si>
  <si>
    <t>6b</t>
  </si>
  <si>
    <t>jiné podpory z veřejných prostředků</t>
  </si>
  <si>
    <t>Fond sociální</t>
  </si>
  <si>
    <t>Fond provozních prostředků</t>
  </si>
  <si>
    <r>
      <rPr>
        <sz val="8"/>
        <rFont val="Calibri"/>
        <family val="2"/>
        <charset val="238"/>
      </rPr>
      <t>(1)</t>
    </r>
    <r>
      <rPr>
        <sz val="10"/>
        <rFont val="Calibri"/>
        <family val="2"/>
        <charset val="238"/>
      </rPr>
      <t xml:space="preserve"> Do projednání výroční zprávy o hospodaření s MŠMT se jedná o návrh.</t>
    </r>
  </si>
  <si>
    <r>
      <rPr>
        <sz val="8"/>
        <rFont val="Calibri"/>
        <family val="2"/>
        <charset val="238"/>
      </rPr>
      <t>(2)</t>
    </r>
    <r>
      <rPr>
        <sz val="10"/>
        <rFont val="Calibri"/>
        <family val="2"/>
        <charset val="238"/>
      </rPr>
      <t xml:space="preserve"> Údaje v podbarvených polích se načtou automaticky z vyplněných tabulek 11.a až 11.g.</t>
    </r>
  </si>
  <si>
    <t>Součet počátečních stavů fondů k 1. 1. roku (pole a1) se rovná  údaji z řádku 0086 sl. 1 tab. 1 - Rozvaha.</t>
  </si>
  <si>
    <t>Součet koncových stavů fondů k 31. 12. roku (pole e1) se rovná  údaji z řádku 0086 sl. 2 tab. 1 - Rozvaha.</t>
  </si>
  <si>
    <t xml:space="preserve">Tabulka 11.a   Rezervní fond </t>
  </si>
  <si>
    <t xml:space="preserve">   Stav k 1.1.</t>
  </si>
  <si>
    <t>Tvorba</t>
  </si>
  <si>
    <t>ze zisku za předchozí rok</t>
  </si>
  <si>
    <t>z fondu reprodukce inv. majetku</t>
  </si>
  <si>
    <t>z fondu odměn</t>
  </si>
  <si>
    <t>z fondu provozních prostředků</t>
  </si>
  <si>
    <t xml:space="preserve">Celkem </t>
  </si>
  <si>
    <t>Čerpání</t>
  </si>
  <si>
    <t>krytí ztrát minulých účetních období</t>
  </si>
  <si>
    <t>do fondu reprodukce inv. majetku</t>
  </si>
  <si>
    <t>do fondu odměn</t>
  </si>
  <si>
    <t>do fondu provozních prostředků</t>
  </si>
  <si>
    <r>
      <t xml:space="preserve">ostatní užití </t>
    </r>
    <r>
      <rPr>
        <sz val="10"/>
        <rFont val="Calibri"/>
        <family val="2"/>
        <charset val="238"/>
      </rPr>
      <t>(1)</t>
    </r>
  </si>
  <si>
    <t>Stav k 31.12.</t>
  </si>
  <si>
    <t>Poznámka</t>
  </si>
  <si>
    <r>
      <rPr>
        <sz val="8"/>
        <rFont val="Calibri"/>
        <family val="2"/>
        <charset val="238"/>
      </rPr>
      <t>(1)</t>
    </r>
    <r>
      <rPr>
        <sz val="10"/>
        <rFont val="Calibri"/>
        <family val="2"/>
        <charset val="238"/>
      </rPr>
      <t xml:space="preserve"> V případě použití tohoto řádku, VVŠ blíže specifikuje.</t>
    </r>
  </si>
  <si>
    <t xml:space="preserve">Tabulka 11.b   Fond reprodukce investičního majetku </t>
  </si>
  <si>
    <t>Stav k 1.1.</t>
  </si>
  <si>
    <t>z odpisů</t>
  </si>
  <si>
    <t>ze  zisku za předchozí rok</t>
  </si>
  <si>
    <t>příjmy z prodeje nehm. a hmot.dlouhod.majetku</t>
  </si>
  <si>
    <t xml:space="preserve">ze zůstatku příspěvku </t>
  </si>
  <si>
    <t xml:space="preserve">zůstat.cena nehm. a hmot.dlouhod. majektu </t>
  </si>
  <si>
    <t>Převod z fondů celkem</t>
  </si>
  <si>
    <t>v tom: z fondu odměn</t>
  </si>
  <si>
    <t xml:space="preserve">            z fondu provozních prostředků</t>
  </si>
  <si>
    <t xml:space="preserve">            z rezervního fondu</t>
  </si>
  <si>
    <t>Investiční celkem</t>
  </si>
  <si>
    <t>v tom: stavby</t>
  </si>
  <si>
    <t xml:space="preserve">            stroje a zařízení</t>
  </si>
  <si>
    <t xml:space="preserve">            nákupy nemovitostí</t>
  </si>
  <si>
    <r>
      <t>Neinvestiční celkem</t>
    </r>
    <r>
      <rPr>
        <sz val="8"/>
        <rFont val="Calibri"/>
        <family val="2"/>
        <charset val="238"/>
      </rPr>
      <t xml:space="preserve"> (1)</t>
    </r>
  </si>
  <si>
    <t>Převod do fondů celkem</t>
  </si>
  <si>
    <t>v tom: do fondu odměn</t>
  </si>
  <si>
    <t xml:space="preserve">            do fondu provozních prostředků</t>
  </si>
  <si>
    <t xml:space="preserve">            do rezervního fondu</t>
  </si>
  <si>
    <r>
      <rPr>
        <sz val="8"/>
        <rFont val="Calibri"/>
        <family val="2"/>
        <charset val="238"/>
      </rPr>
      <t>(1)</t>
    </r>
    <r>
      <rPr>
        <sz val="10"/>
        <rFont val="Calibri"/>
        <family val="2"/>
        <charset val="238"/>
      </rPr>
      <t xml:space="preserve"> V případě použití tohoto řádku VVŠ blíže specifikuje.</t>
    </r>
  </si>
  <si>
    <t xml:space="preserve">Tabulka 11.c   Stipendijní fond </t>
  </si>
  <si>
    <r>
      <t xml:space="preserve">poplatky za studium dle § 58 zákona 111/81998 Sb. </t>
    </r>
    <r>
      <rPr>
        <sz val="10"/>
        <color indexed="8"/>
        <rFont val="Calibri"/>
        <family val="2"/>
        <charset val="238"/>
      </rPr>
      <t>(1)</t>
    </r>
  </si>
  <si>
    <t>daňově uznatelné výdaje podle zák. 586/1992 Sb. o daních z příjmů</t>
  </si>
  <si>
    <r>
      <t xml:space="preserve">ostatní příjmy </t>
    </r>
    <r>
      <rPr>
        <sz val="10"/>
        <color indexed="8"/>
        <rFont val="Calibri"/>
        <family val="2"/>
        <charset val="238"/>
      </rPr>
      <t>(2)</t>
    </r>
  </si>
  <si>
    <t xml:space="preserve">Stav k 31.12. </t>
  </si>
  <si>
    <r>
      <rPr>
        <sz val="8"/>
        <rFont val="Calibri"/>
        <family val="2"/>
        <charset val="238"/>
      </rPr>
      <t>(1)</t>
    </r>
    <r>
      <rPr>
        <sz val="10"/>
        <rFont val="Calibri"/>
        <family val="2"/>
        <charset val="238"/>
      </rPr>
      <t xml:space="preserve"> Jedná se o poplatky definované v § 58, odst. 3  - zákona č. 111/1998 Sb.</t>
    </r>
  </si>
  <si>
    <r>
      <rPr>
        <sz val="8"/>
        <rFont val="Calibri"/>
        <family val="2"/>
        <charset val="238"/>
      </rPr>
      <t>(2)</t>
    </r>
    <r>
      <rPr>
        <sz val="10"/>
        <rFont val="Calibri"/>
        <family val="2"/>
        <charset val="238"/>
      </rPr>
      <t xml:space="preserve"> V případě použití tohoto řádku VVŠ blíže specifikuje.</t>
    </r>
  </si>
  <si>
    <t xml:space="preserve">Tabulka 11.d   Fond odměn </t>
  </si>
  <si>
    <t>z rezervního fondu</t>
  </si>
  <si>
    <r>
      <t xml:space="preserve">ostatní příjmy </t>
    </r>
    <r>
      <rPr>
        <sz val="10"/>
        <rFont val="Calibri"/>
        <family val="2"/>
        <charset val="238"/>
      </rPr>
      <t>(1)</t>
    </r>
  </si>
  <si>
    <t>mzdové náklady</t>
  </si>
  <si>
    <t>do rezervního fondu</t>
  </si>
  <si>
    <t xml:space="preserve">Tabulka 11.e   Fond účelově určených prostředků </t>
  </si>
  <si>
    <t>Neinvestice</t>
  </si>
  <si>
    <t>Investice</t>
  </si>
  <si>
    <t>účelově určené dary § 18 odst. 9 a) zák. č. 111/1998 Sb.</t>
  </si>
  <si>
    <t>účelově určené peněžní prostředky ze zahraničí § 18 odst. 9 b) zák. č. 111/1998 Sb.</t>
  </si>
  <si>
    <t>účelově určené prostředky na VaV kapitoly 333-MŠMT, § 18 odst.9 c) zák. č. 111/1998 Sb.</t>
  </si>
  <si>
    <t>účelově určené prostředky z jiné podpory z veř. prostředků, § 18 odst.9 c) zák. č. 111/1998 Sb.</t>
  </si>
  <si>
    <t xml:space="preserve">Tvorba </t>
  </si>
  <si>
    <t xml:space="preserve">Čerpání </t>
  </si>
  <si>
    <t xml:space="preserve">Tabulka 11.f   Fond sociální </t>
  </si>
  <si>
    <t>Příděl podle § 18 odst. 12 zák. č. 111/1998 Sb.</t>
  </si>
  <si>
    <r>
      <rPr>
        <sz val="8"/>
        <rFont val="Calibri"/>
        <family val="2"/>
        <charset val="238"/>
      </rPr>
      <t>(1)</t>
    </r>
    <r>
      <rPr>
        <sz val="10"/>
        <rFont val="Calibri"/>
        <family val="2"/>
        <charset val="238"/>
      </rPr>
      <t xml:space="preserve"> VVŠ uvede čerpání ve struktuře podle svých vnitřních předpisů</t>
    </r>
  </si>
  <si>
    <t xml:space="preserve">Tabulka 11.g   Fond provozních prostředků </t>
  </si>
  <si>
    <t>ze zůstatku příspěvku</t>
  </si>
  <si>
    <t>na provozní náklady dle vnitřního předpisu VŠ</t>
  </si>
  <si>
    <t>VŠTE v ČB</t>
  </si>
  <si>
    <t>UNIS</t>
  </si>
  <si>
    <t>Účelová podpora studentů s mimořádnou  sport. výkoností</t>
  </si>
  <si>
    <t>Interreg</t>
  </si>
  <si>
    <t>Strukturální fondy EU</t>
  </si>
  <si>
    <t>Erasmus</t>
  </si>
  <si>
    <t>NAEP</t>
  </si>
  <si>
    <t>Prostředky na krytí DPH projektů NPO</t>
  </si>
  <si>
    <t>TAČR</t>
  </si>
  <si>
    <t>MŠMT LUA</t>
  </si>
  <si>
    <t/>
  </si>
  <si>
    <t>CEEPUS</t>
  </si>
  <si>
    <t>ERASMUS</t>
  </si>
  <si>
    <t>CVV - úplata za nadstandartní služby</t>
  </si>
  <si>
    <t>úplata za vystavení ISIC karty, ID karty, ISIC přelepky</t>
  </si>
  <si>
    <t>studium čínštiny</t>
  </si>
  <si>
    <t>Menza VŠTE</t>
  </si>
  <si>
    <t>Příspěvek na stravování zaměstnanců</t>
  </si>
  <si>
    <t>Příspěvek na "kulturu"</t>
  </si>
  <si>
    <t>Příspěvek na "penzijní připojištění"</t>
  </si>
  <si>
    <t>Kolej VŠTE</t>
  </si>
  <si>
    <r>
      <t xml:space="preserve">ostatní příjmy </t>
    </r>
    <r>
      <rPr>
        <sz val="10"/>
        <rFont val="Calibri"/>
        <family val="2"/>
        <charset val="238"/>
      </rPr>
      <t>- prodej fin. aktiv</t>
    </r>
  </si>
  <si>
    <r>
      <t>ostatní příjmy</t>
    </r>
    <r>
      <rPr>
        <sz val="10"/>
        <rFont val="Calibri"/>
        <family val="2"/>
        <charset val="238"/>
      </rPr>
      <t xml:space="preserve"> </t>
    </r>
    <r>
      <rPr>
        <sz val="10"/>
        <rFont val="Calibri"/>
        <family val="2"/>
        <charset val="238"/>
        <scheme val="minor"/>
      </rPr>
      <t>- dotace a příspěvky</t>
    </r>
  </si>
  <si>
    <t xml:space="preserve">            ostatní inv. užití - SW</t>
  </si>
  <si>
    <t xml:space="preserve">            ostatní inv. užití - splátka úvěru</t>
  </si>
  <si>
    <t>Ministerstvo práce a sociálních věcí (FERJob)</t>
  </si>
  <si>
    <t>Tabulka 2   Výkaz zisku a ztráty za VŠ</t>
  </si>
  <si>
    <t>Tabulka 2   Výkaz zisku a ztráty za KaM</t>
  </si>
  <si>
    <t>0</t>
  </si>
  <si>
    <t>specifikace VVŠ celkem z:</t>
  </si>
  <si>
    <t>314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</si>
</sst>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Red]\-#,##0\ ;\–\ "/>
    <numFmt numFmtId="165" formatCode="#,##0_ ;[Red]\-#,##0\ "/>
    <numFmt numFmtId="166" formatCode="#,##0.000"/>
  </numFmts>
  <fonts count="58" x14ac:knownFonts="1">
    <font>
      <sz val="11"/>
      <color theme="1"/>
      <name val="Calibri"/>
      <family val="2"/>
      <charset val="238"/>
      <scheme val="minor"/>
    </font>
    <font>
      <sz val="11"/>
      <color indexed="8"/>
      <name val="Calibri"/>
      <family val="2"/>
      <charset val="238"/>
    </font>
    <font>
      <sz val="10"/>
      <name val="Arial CE"/>
      <charset val="238"/>
    </font>
    <font>
      <sz val="8"/>
      <name val="Arial CE"/>
      <charset val="238"/>
    </font>
    <font>
      <sz val="10"/>
      <name val="Arial"/>
      <family val="2"/>
      <charset val="238"/>
    </font>
    <font>
      <sz val="10"/>
      <name val="Times New Roman"/>
      <family val="1"/>
      <charset val="238"/>
    </font>
    <font>
      <sz val="10"/>
      <name val="Calibri"/>
      <family val="2"/>
      <charset val="238"/>
    </font>
    <font>
      <b/>
      <sz val="12"/>
      <name val="Calibri"/>
      <family val="2"/>
      <charset val="238"/>
    </font>
    <font>
      <b/>
      <sz val="10"/>
      <name val="Calibri"/>
      <family val="2"/>
      <charset val="238"/>
    </font>
    <font>
      <i/>
      <sz val="10"/>
      <name val="Calibri"/>
      <family val="2"/>
      <charset val="238"/>
    </font>
    <font>
      <sz val="9"/>
      <name val="Calibri"/>
      <family val="2"/>
      <charset val="238"/>
    </font>
    <font>
      <b/>
      <sz val="9"/>
      <name val="Calibri"/>
      <family val="2"/>
      <charset val="238"/>
    </font>
    <font>
      <sz val="10"/>
      <color indexed="8"/>
      <name val="Calibri"/>
      <family val="2"/>
      <charset val="238"/>
    </font>
    <font>
      <b/>
      <sz val="10"/>
      <color indexed="8"/>
      <name val="Calibri"/>
      <family val="2"/>
      <charset val="238"/>
    </font>
    <font>
      <sz val="11"/>
      <name val="Calibri"/>
      <family val="2"/>
      <charset val="238"/>
    </font>
    <font>
      <sz val="8"/>
      <name val="Calibri"/>
      <family val="2"/>
      <charset val="238"/>
    </font>
    <font>
      <sz val="8"/>
      <color indexed="8"/>
      <name val="Calibri"/>
      <family val="2"/>
      <charset val="238"/>
    </font>
    <font>
      <b/>
      <sz val="8"/>
      <name val="Calibri"/>
      <family val="2"/>
      <charset val="238"/>
    </font>
    <font>
      <u/>
      <sz val="10"/>
      <name val="Calibri"/>
      <family val="2"/>
      <charset val="238"/>
    </font>
    <font>
      <sz val="12"/>
      <name val="Calibri"/>
      <family val="2"/>
      <charset val="238"/>
    </font>
    <font>
      <sz val="10"/>
      <color indexed="10"/>
      <name val="Calibri"/>
      <family val="2"/>
      <charset val="238"/>
    </font>
    <font>
      <b/>
      <sz val="11"/>
      <color indexed="8"/>
      <name val="Calibri"/>
      <family val="2"/>
      <charset val="238"/>
    </font>
    <font>
      <b/>
      <sz val="11"/>
      <name val="Calibri"/>
      <family val="2"/>
      <charset val="238"/>
    </font>
    <font>
      <b/>
      <sz val="12"/>
      <color indexed="8"/>
      <name val="Calibri"/>
      <family val="2"/>
      <charset val="238"/>
    </font>
    <font>
      <i/>
      <sz val="10"/>
      <color indexed="8"/>
      <name val="Calibri"/>
      <family val="2"/>
      <charset val="238"/>
    </font>
    <font>
      <sz val="10"/>
      <color indexed="48"/>
      <name val="Calibri"/>
      <family val="2"/>
      <charset val="238"/>
    </font>
    <font>
      <sz val="6"/>
      <color indexed="8"/>
      <name val="Calibri"/>
      <family val="2"/>
      <charset val="238"/>
    </font>
    <font>
      <i/>
      <sz val="8"/>
      <color indexed="8"/>
      <name val="Calibri"/>
      <family val="2"/>
      <charset val="238"/>
    </font>
    <font>
      <vertAlign val="superscript"/>
      <sz val="10"/>
      <name val="Calibri"/>
      <family val="2"/>
      <charset val="238"/>
    </font>
    <font>
      <b/>
      <sz val="10"/>
      <color indexed="10"/>
      <name val="Calibri"/>
      <family val="2"/>
      <charset val="238"/>
    </font>
    <font>
      <b/>
      <sz val="11"/>
      <color theme="1"/>
      <name val="Calibri"/>
      <family val="2"/>
      <charset val="238"/>
      <scheme val="minor"/>
    </font>
    <font>
      <sz val="11"/>
      <color rgb="FFFF0000"/>
      <name val="Calibri"/>
      <family val="2"/>
      <charset val="238"/>
      <scheme val="minor"/>
    </font>
    <font>
      <b/>
      <sz val="12"/>
      <name val="Calibri"/>
      <family val="2"/>
      <charset val="238"/>
      <scheme val="minor"/>
    </font>
    <font>
      <sz val="10"/>
      <name val="Calibri"/>
      <family val="2"/>
      <charset val="238"/>
      <scheme val="minor"/>
    </font>
    <font>
      <b/>
      <sz val="10"/>
      <name val="Calibri"/>
      <family val="2"/>
      <charset val="238"/>
      <scheme val="minor"/>
    </font>
    <font>
      <i/>
      <sz val="10"/>
      <name val="Calibri"/>
      <family val="2"/>
      <charset val="238"/>
      <scheme val="minor"/>
    </font>
    <font>
      <sz val="10"/>
      <color indexed="10"/>
      <name val="Calibri"/>
      <family val="2"/>
      <charset val="238"/>
      <scheme val="minor"/>
    </font>
    <font>
      <sz val="10"/>
      <color indexed="12"/>
      <name val="Calibri"/>
      <family val="2"/>
      <charset val="238"/>
      <scheme val="minor"/>
    </font>
    <font>
      <sz val="12"/>
      <name val="Calibri"/>
      <family val="2"/>
      <charset val="238"/>
      <scheme val="minor"/>
    </font>
    <font>
      <sz val="10"/>
      <color indexed="8"/>
      <name val="Calibri"/>
      <family val="2"/>
      <charset val="238"/>
      <scheme val="minor"/>
    </font>
    <font>
      <sz val="12"/>
      <color indexed="8"/>
      <name val="Calibri"/>
      <family val="2"/>
      <charset val="238"/>
      <scheme val="minor"/>
    </font>
    <font>
      <sz val="10"/>
      <color rgb="FFFF0000"/>
      <name val="Calibri"/>
      <family val="2"/>
      <charset val="238"/>
      <scheme val="minor"/>
    </font>
    <font>
      <sz val="10"/>
      <color rgb="FF0070C0"/>
      <name val="Calibri"/>
      <family val="2"/>
      <charset val="238"/>
      <scheme val="minor"/>
    </font>
    <font>
      <sz val="10"/>
      <color theme="1"/>
      <name val="Calibri"/>
      <family val="2"/>
      <charset val="238"/>
      <scheme val="minor"/>
    </font>
    <font>
      <b/>
      <sz val="11"/>
      <name val="Calibri"/>
      <family val="2"/>
      <charset val="238"/>
      <scheme val="minor"/>
    </font>
    <font>
      <b/>
      <sz val="12"/>
      <color theme="1"/>
      <name val="Calibri"/>
      <family val="2"/>
      <charset val="238"/>
      <scheme val="minor"/>
    </font>
    <font>
      <b/>
      <sz val="10"/>
      <color theme="1"/>
      <name val="Calibri"/>
      <family val="2"/>
      <charset val="238"/>
      <scheme val="minor"/>
    </font>
    <font>
      <sz val="9"/>
      <name val="Calibri"/>
      <family val="2"/>
      <charset val="238"/>
      <scheme val="minor"/>
    </font>
    <font>
      <sz val="8"/>
      <name val="Calibri"/>
      <family val="2"/>
      <charset val="238"/>
      <scheme val="minor"/>
    </font>
    <font>
      <sz val="12"/>
      <color theme="1"/>
      <name val="Calibri"/>
      <family val="2"/>
      <charset val="238"/>
      <scheme val="minor"/>
    </font>
    <font>
      <i/>
      <sz val="10"/>
      <color theme="1"/>
      <name val="Calibri"/>
      <family val="2"/>
      <charset val="238"/>
      <scheme val="minor"/>
    </font>
    <font>
      <b/>
      <i/>
      <sz val="10"/>
      <name val="Calibri"/>
      <family val="2"/>
      <charset val="238"/>
      <scheme val="minor"/>
    </font>
    <font>
      <sz val="10"/>
      <color rgb="FF0070C0"/>
      <name val="Calibri"/>
      <family val="2"/>
      <charset val="238"/>
    </font>
    <font>
      <sz val="11"/>
      <name val="Calibri"/>
      <family val="2"/>
      <charset val="238"/>
      <scheme val="minor"/>
    </font>
    <font>
      <b/>
      <sz val="10"/>
      <color indexed="8"/>
      <name val="Calibri"/>
      <family val="2"/>
      <charset val="238"/>
      <scheme val="minor"/>
    </font>
    <font>
      <vertAlign val="superscript"/>
      <sz val="10"/>
      <color theme="1"/>
      <name val="Calibri"/>
      <family val="2"/>
      <charset val="238"/>
    </font>
    <font>
      <sz val="10"/>
      <color theme="1"/>
      <name val="Calibri"/>
      <family val="2"/>
      <scheme val="minor"/>
    </font>
    <font>
      <sz val="11"/>
      <color theme="1"/>
      <name val="Calibri"/>
      <family val="2"/>
      <charset val="238"/>
      <scheme val="minor"/>
    </font>
  </fonts>
  <fills count="1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DBDBDB"/>
        <bgColor indexed="64"/>
      </patternFill>
    </fill>
    <fill>
      <patternFill patternType="solid">
        <fgColor theme="9" tint="-0.249977111117893"/>
        <bgColor indexed="64"/>
      </patternFill>
    </fill>
    <fill>
      <patternFill patternType="solid">
        <fgColor rgb="FFFFFF00"/>
        <bgColor indexed="64"/>
      </patternFill>
    </fill>
    <fill>
      <patternFill patternType="solid">
        <fgColor theme="3" tint="0.39997558519241921"/>
        <bgColor indexed="64"/>
      </patternFill>
    </fill>
    <fill>
      <patternFill patternType="solid">
        <fgColor rgb="FF92D050"/>
        <bgColor indexed="64"/>
      </patternFill>
    </fill>
    <fill>
      <patternFill patternType="solid">
        <fgColor rgb="FFE8E8E8"/>
        <bgColor indexed="64"/>
      </patternFill>
    </fill>
    <fill>
      <patternFill patternType="solid">
        <fgColor theme="0" tint="-0.24994659260841701"/>
        <bgColor indexed="64"/>
      </patternFill>
    </fill>
  </fills>
  <borders count="16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55"/>
      </left>
      <right style="thin">
        <color indexed="55"/>
      </right>
      <top style="thin">
        <color indexed="55"/>
      </top>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55"/>
      </right>
      <top style="thin">
        <color indexed="55"/>
      </top>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22"/>
      </top>
      <bottom style="thin">
        <color indexed="22"/>
      </bottom>
      <diagonal/>
    </border>
    <border>
      <left/>
      <right/>
      <top style="thin">
        <color indexed="22"/>
      </top>
      <bottom style="thin">
        <color indexed="22"/>
      </bottom>
      <diagonal/>
    </border>
    <border>
      <left/>
      <right style="medium">
        <color indexed="64"/>
      </right>
      <top style="thin">
        <color indexed="22"/>
      </top>
      <bottom style="thin">
        <color indexed="22"/>
      </bottom>
      <diagonal/>
    </border>
    <border>
      <left style="medium">
        <color indexed="64"/>
      </left>
      <right/>
      <top style="thin">
        <color indexed="55"/>
      </top>
      <bottom style="thin">
        <color indexed="55"/>
      </bottom>
      <diagonal/>
    </border>
    <border>
      <left style="medium">
        <color indexed="64"/>
      </left>
      <right/>
      <top style="thin">
        <color indexed="22"/>
      </top>
      <bottom style="medium">
        <color indexed="64"/>
      </bottom>
      <diagonal/>
    </border>
    <border>
      <left/>
      <right/>
      <top style="thin">
        <color indexed="22"/>
      </top>
      <bottom style="medium">
        <color indexed="64"/>
      </bottom>
      <diagonal/>
    </border>
    <border>
      <left/>
      <right style="medium">
        <color indexed="64"/>
      </right>
      <top style="thin">
        <color indexed="22"/>
      </top>
      <bottom style="medium">
        <color indexed="64"/>
      </bottom>
      <diagonal/>
    </border>
    <border>
      <left style="medium">
        <color indexed="64"/>
      </left>
      <right/>
      <top style="thin">
        <color indexed="55"/>
      </top>
      <bottom style="medium">
        <color indexed="64"/>
      </bottom>
      <diagonal/>
    </border>
    <border>
      <left style="medium">
        <color indexed="64"/>
      </left>
      <right/>
      <top/>
      <bottom style="thin">
        <color indexed="55"/>
      </bottom>
      <diagonal/>
    </border>
    <border>
      <left style="medium">
        <color indexed="64"/>
      </left>
      <right/>
      <top style="medium">
        <color indexed="64"/>
      </top>
      <bottom style="thin">
        <color indexed="55"/>
      </bottom>
      <diagonal/>
    </border>
    <border>
      <left/>
      <right style="medium">
        <color indexed="64"/>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55"/>
      </bottom>
      <diagonal/>
    </border>
    <border>
      <left style="thin">
        <color indexed="55"/>
      </left>
      <right/>
      <top style="thin">
        <color indexed="55"/>
      </top>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style="thin">
        <color indexed="55"/>
      </bottom>
      <diagonal/>
    </border>
    <border>
      <left style="thin">
        <color indexed="64"/>
      </left>
      <right style="medium">
        <color indexed="64"/>
      </right>
      <top style="medium">
        <color indexed="64"/>
      </top>
      <bottom style="thin">
        <color indexed="55"/>
      </bottom>
      <diagonal/>
    </border>
    <border>
      <left style="thin">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top/>
      <bottom style="medium">
        <color indexed="64"/>
      </bottom>
      <diagonal/>
    </border>
    <border>
      <left/>
      <right style="medium">
        <color indexed="64"/>
      </right>
      <top style="thin">
        <color indexed="64"/>
      </top>
      <bottom style="medium">
        <color indexed="64"/>
      </bottom>
      <diagonal/>
    </border>
    <border>
      <left/>
      <right style="hair">
        <color indexed="64"/>
      </right>
      <top/>
      <bottom style="medium">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medium">
        <color indexed="64"/>
      </left>
      <right/>
      <top style="medium">
        <color indexed="64"/>
      </top>
      <bottom style="thin">
        <color indexed="22"/>
      </bottom>
      <diagonal/>
    </border>
    <border>
      <left/>
      <right/>
      <top style="medium">
        <color indexed="64"/>
      </top>
      <bottom style="thin">
        <color indexed="22"/>
      </bottom>
      <diagonal/>
    </border>
    <border>
      <left/>
      <right style="medium">
        <color indexed="64"/>
      </right>
      <top style="medium">
        <color indexed="64"/>
      </top>
      <bottom style="thin">
        <color indexed="22"/>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bottom style="thin">
        <color indexed="22"/>
      </bottom>
      <diagonal/>
    </border>
    <border>
      <left/>
      <right/>
      <top/>
      <bottom style="thin">
        <color indexed="22"/>
      </bottom>
      <diagonal/>
    </border>
    <border>
      <left/>
      <right style="medium">
        <color indexed="64"/>
      </right>
      <top/>
      <bottom style="thin">
        <color indexed="22"/>
      </bottom>
      <diagonal/>
    </border>
    <border>
      <left style="hair">
        <color indexed="64"/>
      </left>
      <right style="medium">
        <color indexed="64"/>
      </right>
      <top style="medium">
        <color indexed="64"/>
      </top>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medium">
        <color indexed="64"/>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6">
    <xf numFmtId="0" fontId="0" fillId="0" borderId="0"/>
    <xf numFmtId="0" fontId="4" fillId="0" borderId="0"/>
    <xf numFmtId="0" fontId="2" fillId="0" borderId="0"/>
    <xf numFmtId="0" fontId="3" fillId="0" borderId="0"/>
    <xf numFmtId="0" fontId="2" fillId="0" borderId="0"/>
    <xf numFmtId="9" fontId="57" fillId="0" borderId="0" applyFont="0" applyFill="0" applyBorder="0" applyAlignment="0" applyProtection="0"/>
  </cellStyleXfs>
  <cellXfs count="1367">
    <xf numFmtId="0" fontId="0" fillId="0" borderId="0" xfId="0"/>
    <xf numFmtId="0" fontId="4" fillId="0" borderId="0" xfId="1"/>
    <xf numFmtId="0" fontId="4" fillId="0" borderId="0" xfId="1" applyAlignment="1" applyProtection="1">
      <alignment vertical="center"/>
      <protection locked="0"/>
    </xf>
    <xf numFmtId="0" fontId="4" fillId="0" borderId="0" xfId="1" applyAlignment="1">
      <alignment vertical="center"/>
    </xf>
    <xf numFmtId="0" fontId="4" fillId="0" borderId="0" xfId="1" applyProtection="1">
      <protection locked="0"/>
    </xf>
    <xf numFmtId="0" fontId="5" fillId="0" borderId="0" xfId="1" applyFont="1" applyAlignment="1" applyProtection="1">
      <alignment vertical="center"/>
      <protection locked="0"/>
    </xf>
    <xf numFmtId="0" fontId="5" fillId="0" borderId="0" xfId="1" applyFont="1" applyAlignment="1">
      <alignment vertical="center"/>
    </xf>
    <xf numFmtId="0" fontId="5" fillId="0" borderId="0" xfId="1" applyFont="1" applyAlignment="1">
      <alignment horizontal="center" vertical="center"/>
    </xf>
    <xf numFmtId="0" fontId="5" fillId="0" borderId="0" xfId="1" applyFont="1" applyBorder="1" applyAlignment="1" applyProtection="1">
      <alignment vertical="center"/>
      <protection locked="0"/>
    </xf>
    <xf numFmtId="49" fontId="5" fillId="0" borderId="0" xfId="1" applyNumberFormat="1" applyFont="1" applyAlignment="1" applyProtection="1">
      <alignment vertical="center"/>
      <protection locked="0"/>
    </xf>
    <xf numFmtId="49" fontId="5" fillId="0" borderId="0" xfId="1" applyNumberFormat="1" applyFont="1" applyAlignment="1">
      <alignment vertical="center"/>
    </xf>
    <xf numFmtId="0" fontId="32" fillId="0" borderId="0" xfId="1" applyFont="1" applyAlignment="1" applyProtection="1">
      <alignment vertical="center"/>
      <protection locked="0"/>
    </xf>
    <xf numFmtId="0" fontId="33" fillId="0" borderId="0" xfId="1" applyFont="1" applyAlignment="1" applyProtection="1">
      <alignment vertical="center"/>
      <protection locked="0"/>
    </xf>
    <xf numFmtId="0" fontId="33" fillId="0" borderId="0" xfId="1" applyFont="1" applyAlignment="1" applyProtection="1">
      <alignment horizontal="right" vertical="center"/>
      <protection locked="0"/>
    </xf>
    <xf numFmtId="49" fontId="33" fillId="0" borderId="0" xfId="1" applyNumberFormat="1" applyFont="1" applyAlignment="1" applyProtection="1">
      <alignment vertical="center"/>
      <protection locked="0"/>
    </xf>
    <xf numFmtId="0" fontId="33" fillId="0" borderId="0" xfId="1" applyFont="1" applyAlignment="1">
      <alignment vertical="center"/>
    </xf>
    <xf numFmtId="0" fontId="6" fillId="0" borderId="0" xfId="1" applyFont="1" applyAlignment="1" applyProtection="1">
      <alignment vertical="center"/>
      <protection locked="0"/>
    </xf>
    <xf numFmtId="0" fontId="6" fillId="0" borderId="0" xfId="1" applyFont="1" applyAlignment="1">
      <alignment vertical="center"/>
    </xf>
    <xf numFmtId="0" fontId="6" fillId="0" borderId="0" xfId="1" applyFont="1" applyAlignment="1">
      <alignment horizontal="center" vertical="center"/>
    </xf>
    <xf numFmtId="49" fontId="6" fillId="0" borderId="0" xfId="1" applyNumberFormat="1" applyFont="1" applyAlignment="1" applyProtection="1">
      <alignment vertical="center"/>
      <protection locked="0"/>
    </xf>
    <xf numFmtId="49" fontId="6" fillId="0" borderId="0" xfId="1" applyNumberFormat="1" applyFont="1" applyAlignment="1">
      <alignment vertical="center"/>
    </xf>
    <xf numFmtId="0" fontId="7" fillId="0" borderId="0" xfId="1" applyFont="1" applyAlignment="1" applyProtection="1">
      <alignment vertical="center"/>
      <protection locked="0"/>
    </xf>
    <xf numFmtId="0" fontId="6" fillId="0" borderId="0" xfId="1" applyFont="1" applyAlignment="1" applyProtection="1">
      <alignment horizontal="right" vertical="center"/>
      <protection locked="0"/>
    </xf>
    <xf numFmtId="0" fontId="9" fillId="0" borderId="0" xfId="1" applyFont="1" applyAlignment="1" applyProtection="1">
      <alignment vertical="center"/>
      <protection locked="0"/>
    </xf>
    <xf numFmtId="0" fontId="34" fillId="0" borderId="0" xfId="1" applyFont="1" applyAlignment="1" applyProtection="1">
      <alignment vertical="center"/>
      <protection locked="0"/>
    </xf>
    <xf numFmtId="0" fontId="35" fillId="0" borderId="0" xfId="1" applyFont="1" applyAlignment="1" applyProtection="1">
      <alignment vertical="center"/>
      <protection locked="0"/>
    </xf>
    <xf numFmtId="0" fontId="35" fillId="0" borderId="0" xfId="1" applyFont="1" applyAlignment="1">
      <alignment vertical="center"/>
    </xf>
    <xf numFmtId="0" fontId="33" fillId="0" borderId="0" xfId="1" applyFont="1" applyAlignment="1" applyProtection="1">
      <alignment horizontal="center" vertical="center"/>
      <protection locked="0"/>
    </xf>
    <xf numFmtId="0" fontId="33" fillId="0" borderId="0" xfId="1" applyFont="1" applyAlignment="1">
      <alignment horizontal="center" vertical="center"/>
    </xf>
    <xf numFmtId="0" fontId="33" fillId="0" borderId="0" xfId="1" applyFont="1" applyBorder="1" applyAlignment="1" applyProtection="1">
      <alignment vertical="center" wrapText="1"/>
      <protection locked="0"/>
    </xf>
    <xf numFmtId="0" fontId="33" fillId="0" borderId="0" xfId="1" applyFont="1" applyBorder="1" applyAlignment="1">
      <alignment vertical="center" wrapText="1"/>
    </xf>
    <xf numFmtId="0" fontId="33" fillId="0" borderId="0" xfId="1" applyFont="1" applyBorder="1" applyAlignment="1" applyProtection="1">
      <alignment vertical="center"/>
      <protection locked="0"/>
    </xf>
    <xf numFmtId="0" fontId="33" fillId="0" borderId="0" xfId="1" applyFont="1"/>
    <xf numFmtId="0" fontId="34" fillId="0" borderId="0" xfId="1" applyFont="1"/>
    <xf numFmtId="0" fontId="33" fillId="0" borderId="0" xfId="1" applyFont="1" applyProtection="1">
      <protection locked="0"/>
    </xf>
    <xf numFmtId="0" fontId="34" fillId="0" borderId="1" xfId="1" applyFont="1" applyBorder="1" applyAlignment="1" applyProtection="1">
      <alignment horizontal="center" vertical="center" wrapText="1"/>
      <protection locked="0"/>
    </xf>
    <xf numFmtId="0" fontId="34" fillId="0" borderId="2" xfId="1" applyFont="1" applyBorder="1" applyAlignment="1" applyProtection="1">
      <alignment horizontal="center" vertical="center" wrapText="1"/>
      <protection locked="0"/>
    </xf>
    <xf numFmtId="0" fontId="34" fillId="0" borderId="3" xfId="1" applyFont="1" applyBorder="1" applyAlignment="1" applyProtection="1">
      <alignment horizontal="center" vertical="center" wrapText="1"/>
      <protection locked="0"/>
    </xf>
    <xf numFmtId="0" fontId="34" fillId="0" borderId="4" xfId="1" applyFont="1" applyBorder="1" applyAlignment="1" applyProtection="1">
      <alignment horizontal="center" vertical="center" wrapText="1"/>
      <protection locked="0"/>
    </xf>
    <xf numFmtId="0" fontId="33" fillId="0" borderId="5" xfId="1" applyFont="1" applyBorder="1" applyAlignment="1" applyProtection="1">
      <alignment vertical="center" wrapText="1"/>
      <protection locked="0"/>
    </xf>
    <xf numFmtId="0" fontId="33" fillId="0" borderId="6" xfId="1" applyFont="1" applyBorder="1" applyAlignment="1" applyProtection="1">
      <alignment horizontal="left" vertical="center" wrapText="1"/>
      <protection locked="0"/>
    </xf>
    <xf numFmtId="0" fontId="36" fillId="0" borderId="0" xfId="1" applyFont="1" applyAlignment="1" applyProtection="1">
      <alignment vertical="center"/>
      <protection locked="0"/>
    </xf>
    <xf numFmtId="0" fontId="37" fillId="0" borderId="0" xfId="1" applyFont="1" applyAlignment="1" applyProtection="1">
      <alignment vertical="center"/>
      <protection locked="0"/>
    </xf>
    <xf numFmtId="0" fontId="34" fillId="0" borderId="0" xfId="1" applyFont="1" applyAlignment="1" applyProtection="1">
      <alignment horizontal="justify" vertical="center"/>
      <protection locked="0"/>
    </xf>
    <xf numFmtId="0" fontId="33" fillId="0" borderId="7" xfId="1" applyFont="1" applyFill="1" applyBorder="1" applyAlignment="1" applyProtection="1">
      <alignment horizontal="center" vertical="center" wrapText="1"/>
      <protection locked="0"/>
    </xf>
    <xf numFmtId="0" fontId="34" fillId="0" borderId="0" xfId="1" applyFont="1" applyAlignment="1">
      <alignment vertical="center"/>
    </xf>
    <xf numFmtId="0" fontId="33" fillId="0" borderId="0" xfId="1" applyFont="1" applyFill="1" applyAlignment="1" applyProtection="1">
      <alignment vertical="center"/>
      <protection locked="0"/>
    </xf>
    <xf numFmtId="0" fontId="32" fillId="0" borderId="0" xfId="1" applyFont="1" applyFill="1" applyAlignment="1" applyProtection="1">
      <alignment vertical="center"/>
      <protection locked="0"/>
    </xf>
    <xf numFmtId="0" fontId="38" fillId="0" borderId="0" xfId="1" applyFont="1" applyAlignment="1" applyProtection="1">
      <alignment horizontal="right" vertical="center"/>
      <protection locked="0"/>
    </xf>
    <xf numFmtId="0" fontId="33" fillId="0" borderId="0" xfId="1" applyFont="1" applyBorder="1" applyProtection="1">
      <protection locked="0"/>
    </xf>
    <xf numFmtId="0" fontId="33" fillId="0" borderId="0" xfId="1" applyFont="1" applyBorder="1" applyAlignment="1" applyProtection="1">
      <alignment horizontal="justify" vertical="center" wrapText="1"/>
      <protection locked="0"/>
    </xf>
    <xf numFmtId="0" fontId="32" fillId="0" borderId="0" xfId="1" applyFont="1" applyProtection="1">
      <protection locked="0"/>
    </xf>
    <xf numFmtId="0" fontId="33" fillId="0" borderId="0" xfId="1" applyFont="1" applyFill="1" applyAlignment="1" applyProtection="1">
      <alignment horizontal="left" vertical="center"/>
      <protection locked="0"/>
    </xf>
    <xf numFmtId="0" fontId="33" fillId="0" borderId="6" xfId="1" applyFont="1" applyBorder="1" applyAlignment="1" applyProtection="1">
      <alignment horizontal="center" vertical="center" wrapText="1"/>
      <protection locked="0"/>
    </xf>
    <xf numFmtId="0" fontId="33" fillId="0" borderId="0" xfId="1" applyFont="1" applyBorder="1" applyAlignment="1" applyProtection="1">
      <alignment horizontal="left" vertical="center" wrapText="1"/>
      <protection locked="0"/>
    </xf>
    <xf numFmtId="0" fontId="32" fillId="0" borderId="0" xfId="1" applyFont="1" applyBorder="1" applyAlignment="1" applyProtection="1">
      <alignment horizontal="justify" vertical="center"/>
      <protection locked="0"/>
    </xf>
    <xf numFmtId="0" fontId="33" fillId="0" borderId="0" xfId="1" applyFont="1" applyBorder="1" applyAlignment="1" applyProtection="1">
      <alignment horizontal="left" vertical="center"/>
      <protection locked="0"/>
    </xf>
    <xf numFmtId="0" fontId="33" fillId="0" borderId="0" xfId="1" applyFont="1" applyBorder="1" applyAlignment="1">
      <alignment vertical="center"/>
    </xf>
    <xf numFmtId="0" fontId="33" fillId="0" borderId="0" xfId="1" applyFont="1" applyBorder="1" applyAlignment="1">
      <alignment horizontal="left" vertical="center"/>
    </xf>
    <xf numFmtId="0" fontId="33" fillId="0" borderId="0" xfId="1" applyFont="1" applyAlignment="1">
      <alignment horizontal="left" vertical="center"/>
    </xf>
    <xf numFmtId="4" fontId="33" fillId="0" borderId="0" xfId="1" applyNumberFormat="1" applyFont="1" applyAlignment="1" applyProtection="1">
      <alignment vertical="center"/>
      <protection locked="0"/>
    </xf>
    <xf numFmtId="4" fontId="33" fillId="0" borderId="0" xfId="1" applyNumberFormat="1" applyFont="1" applyAlignment="1">
      <alignment vertical="center"/>
    </xf>
    <xf numFmtId="4" fontId="33" fillId="0" borderId="0" xfId="1" applyNumberFormat="1" applyFont="1" applyAlignment="1" applyProtection="1">
      <alignment horizontal="right" vertical="center"/>
      <protection locked="0"/>
    </xf>
    <xf numFmtId="0" fontId="32" fillId="0" borderId="0" xfId="1" applyFont="1" applyAlignment="1" applyProtection="1">
      <protection locked="0"/>
    </xf>
    <xf numFmtId="4" fontId="33" fillId="0" borderId="0" xfId="1" applyNumberFormat="1" applyFont="1" applyProtection="1">
      <protection locked="0"/>
    </xf>
    <xf numFmtId="4" fontId="33" fillId="0" borderId="0" xfId="1" applyNumberFormat="1" applyFont="1" applyAlignment="1" applyProtection="1">
      <alignment horizontal="right"/>
      <protection locked="0"/>
    </xf>
    <xf numFmtId="4" fontId="33" fillId="0" borderId="8" xfId="1" applyNumberFormat="1" applyFont="1" applyBorder="1" applyAlignment="1" applyProtection="1">
      <alignment vertical="center"/>
      <protection locked="0"/>
    </xf>
    <xf numFmtId="4" fontId="33" fillId="0" borderId="0" xfId="1" applyNumberFormat="1" applyFont="1"/>
    <xf numFmtId="4" fontId="39" fillId="0" borderId="0" xfId="1" applyNumberFormat="1" applyFont="1" applyBorder="1" applyAlignment="1" applyProtection="1">
      <alignment horizontal="right" vertical="top" wrapText="1"/>
      <protection locked="0"/>
    </xf>
    <xf numFmtId="0" fontId="39" fillId="0" borderId="0" xfId="1" applyFont="1" applyAlignment="1">
      <alignment horizontal="right" vertical="top" wrapText="1"/>
    </xf>
    <xf numFmtId="0" fontId="39" fillId="0" borderId="0" xfId="1" applyFont="1" applyBorder="1" applyAlignment="1">
      <alignment horizontal="right" vertical="top" wrapText="1"/>
    </xf>
    <xf numFmtId="0" fontId="39" fillId="0" borderId="0" xfId="1" applyFont="1" applyBorder="1" applyAlignment="1">
      <alignment vertical="top" wrapText="1"/>
    </xf>
    <xf numFmtId="0" fontId="40" fillId="0" borderId="9" xfId="1" applyFont="1" applyBorder="1" applyAlignment="1" applyProtection="1">
      <alignment horizontal="left" vertical="center" wrapText="1"/>
      <protection locked="0"/>
    </xf>
    <xf numFmtId="0" fontId="39" fillId="0" borderId="0" xfId="1" applyFont="1" applyAlignment="1">
      <alignment vertical="top" wrapText="1"/>
    </xf>
    <xf numFmtId="0" fontId="33" fillId="0" borderId="0" xfId="1" applyFont="1" applyFill="1" applyBorder="1" applyProtection="1">
      <protection locked="0"/>
    </xf>
    <xf numFmtId="4" fontId="33" fillId="0" borderId="0" xfId="1" applyNumberFormat="1" applyFont="1" applyFill="1" applyBorder="1" applyProtection="1">
      <protection locked="0"/>
    </xf>
    <xf numFmtId="0" fontId="33" fillId="0" borderId="0" xfId="1" applyFont="1" applyFill="1" applyBorder="1"/>
    <xf numFmtId="0" fontId="37" fillId="0" borderId="0" xfId="1" applyFont="1" applyFill="1" applyBorder="1" applyAlignment="1">
      <alignment vertical="top" wrapText="1"/>
    </xf>
    <xf numFmtId="0" fontId="37" fillId="0" borderId="0" xfId="1" applyFont="1" applyFill="1" applyBorder="1" applyAlignment="1">
      <alignment horizontal="center" vertical="top" wrapText="1"/>
    </xf>
    <xf numFmtId="0" fontId="37" fillId="0" borderId="0" xfId="1" applyFont="1" applyFill="1" applyBorder="1" applyAlignment="1">
      <alignment horizontal="justify" vertical="top" wrapText="1"/>
    </xf>
    <xf numFmtId="4" fontId="33" fillId="0" borderId="0" xfId="1" applyNumberFormat="1" applyFont="1" applyFill="1" applyBorder="1"/>
    <xf numFmtId="4" fontId="39" fillId="0" borderId="0" xfId="1" applyNumberFormat="1" applyFont="1" applyBorder="1" applyAlignment="1" applyProtection="1">
      <alignment horizontal="right" vertical="center" wrapText="1"/>
      <protection locked="0"/>
    </xf>
    <xf numFmtId="0" fontId="33" fillId="0" borderId="2" xfId="1" applyFont="1" applyBorder="1" applyAlignment="1" applyProtection="1">
      <alignment horizontal="center" vertical="center"/>
      <protection locked="0"/>
    </xf>
    <xf numFmtId="0" fontId="33" fillId="0" borderId="10" xfId="1" applyFont="1" applyBorder="1" applyAlignment="1" applyProtection="1">
      <alignment horizontal="center" vertical="center"/>
      <protection locked="0"/>
    </xf>
    <xf numFmtId="4" fontId="33" fillId="0" borderId="3" xfId="1" applyNumberFormat="1" applyFont="1" applyBorder="1" applyAlignment="1" applyProtection="1">
      <alignment horizontal="center" vertical="center"/>
      <protection locked="0"/>
    </xf>
    <xf numFmtId="4" fontId="33" fillId="0" borderId="4" xfId="1" applyNumberFormat="1" applyFont="1" applyBorder="1" applyAlignment="1" applyProtection="1">
      <alignment horizontal="center" vertical="center"/>
      <protection locked="0"/>
    </xf>
    <xf numFmtId="0" fontId="39" fillId="0" borderId="0" xfId="1" applyFont="1" applyBorder="1" applyAlignment="1" applyProtection="1">
      <alignment vertical="center" wrapText="1"/>
      <protection locked="0"/>
    </xf>
    <xf numFmtId="0" fontId="39" fillId="0" borderId="0" xfId="1" applyFont="1" applyBorder="1" applyAlignment="1" applyProtection="1">
      <alignment horizontal="right" vertical="center" wrapText="1"/>
      <protection locked="0"/>
    </xf>
    <xf numFmtId="0" fontId="33" fillId="0" borderId="0" xfId="1" applyFont="1" applyFill="1" applyBorder="1" applyAlignment="1" applyProtection="1">
      <alignment vertical="center"/>
      <protection locked="0"/>
    </xf>
    <xf numFmtId="0" fontId="33" fillId="0" borderId="0" xfId="1" applyFont="1" applyProtection="1"/>
    <xf numFmtId="4" fontId="33" fillId="0" borderId="0" xfId="1" applyNumberFormat="1" applyFont="1" applyProtection="1"/>
    <xf numFmtId="0" fontId="32" fillId="0" borderId="0" xfId="1" applyFont="1" applyProtection="1"/>
    <xf numFmtId="4" fontId="39" fillId="0" borderId="0" xfId="1" applyNumberFormat="1" applyFont="1" applyBorder="1" applyAlignment="1" applyProtection="1">
      <alignment horizontal="right" vertical="top" wrapText="1"/>
    </xf>
    <xf numFmtId="0" fontId="39" fillId="0" borderId="0" xfId="1" applyFont="1" applyBorder="1" applyAlignment="1" applyProtection="1">
      <alignment vertical="top" wrapText="1"/>
    </xf>
    <xf numFmtId="0" fontId="39" fillId="0" borderId="0" xfId="1" applyFont="1" applyBorder="1" applyAlignment="1" applyProtection="1">
      <alignment horizontal="right" vertical="top" wrapText="1"/>
    </xf>
    <xf numFmtId="0" fontId="33" fillId="0" borderId="0" xfId="1" applyFont="1" applyFill="1" applyBorder="1" applyProtection="1"/>
    <xf numFmtId="0" fontId="37" fillId="0" borderId="0" xfId="1" applyFont="1" applyFill="1" applyBorder="1" applyAlignment="1" applyProtection="1">
      <alignment vertical="top" wrapText="1"/>
    </xf>
    <xf numFmtId="0" fontId="37" fillId="0" borderId="0" xfId="1" applyFont="1" applyFill="1" applyBorder="1" applyAlignment="1" applyProtection="1">
      <alignment horizontal="center" vertical="top" wrapText="1"/>
    </xf>
    <xf numFmtId="0" fontId="37" fillId="0" borderId="0" xfId="1" applyFont="1" applyFill="1" applyBorder="1" applyAlignment="1" applyProtection="1">
      <alignment horizontal="justify" vertical="top" wrapText="1"/>
    </xf>
    <xf numFmtId="4" fontId="33" fillId="0" borderId="0" xfId="1" applyNumberFormat="1" applyFont="1" applyFill="1" applyBorder="1" applyProtection="1"/>
    <xf numFmtId="0" fontId="41" fillId="0" borderId="0" xfId="1" applyFont="1" applyFill="1" applyBorder="1" applyProtection="1"/>
    <xf numFmtId="0" fontId="42" fillId="0" borderId="0" xfId="1" applyFont="1" applyFill="1" applyBorder="1" applyProtection="1"/>
    <xf numFmtId="0" fontId="32" fillId="0" borderId="0" xfId="1" applyFont="1"/>
    <xf numFmtId="4" fontId="39" fillId="0" borderId="0" xfId="1" applyNumberFormat="1" applyFont="1" applyBorder="1" applyAlignment="1">
      <alignment horizontal="right" vertical="top" wrapText="1"/>
    </xf>
    <xf numFmtId="0" fontId="0" fillId="0" borderId="0" xfId="0"/>
    <xf numFmtId="0" fontId="41" fillId="0" borderId="0" xfId="1" applyFont="1" applyAlignment="1" applyProtection="1">
      <alignment vertical="center"/>
      <protection locked="0"/>
    </xf>
    <xf numFmtId="0" fontId="33" fillId="0" borderId="13" xfId="1" applyFont="1" applyBorder="1" applyAlignment="1" applyProtection="1">
      <alignment horizontal="center" vertical="center" wrapText="1"/>
      <protection locked="0"/>
    </xf>
    <xf numFmtId="0" fontId="43" fillId="0" borderId="0" xfId="1" applyFont="1" applyAlignment="1" applyProtection="1">
      <alignment horizontal="left" vertical="center"/>
      <protection locked="0"/>
    </xf>
    <xf numFmtId="0" fontId="34" fillId="0" borderId="0" xfId="1" applyFont="1" applyBorder="1" applyAlignment="1" applyProtection="1">
      <alignment vertical="center"/>
      <protection locked="0"/>
    </xf>
    <xf numFmtId="0" fontId="33" fillId="0" borderId="15" xfId="1" applyFont="1" applyBorder="1" applyAlignment="1" applyProtection="1">
      <alignment horizontal="center" vertical="center" wrapText="1"/>
      <protection locked="0"/>
    </xf>
    <xf numFmtId="0" fontId="34" fillId="0" borderId="16" xfId="1" applyFont="1" applyBorder="1" applyAlignment="1" applyProtection="1">
      <alignment horizontal="center" vertical="center" wrapText="1"/>
      <protection locked="0"/>
    </xf>
    <xf numFmtId="0" fontId="33" fillId="0" borderId="13" xfId="1" applyFont="1" applyFill="1" applyBorder="1" applyAlignment="1" applyProtection="1">
      <alignment vertical="center"/>
      <protection locked="0"/>
    </xf>
    <xf numFmtId="0" fontId="33" fillId="0" borderId="17" xfId="1" applyFont="1" applyFill="1" applyBorder="1" applyAlignment="1" applyProtection="1">
      <alignment horizontal="center" vertical="center" wrapText="1"/>
      <protection locked="0"/>
    </xf>
    <xf numFmtId="0" fontId="33" fillId="0" borderId="17" xfId="1" applyFont="1" applyBorder="1" applyAlignment="1">
      <alignment horizontal="center" vertical="center"/>
    </xf>
    <xf numFmtId="0" fontId="33" fillId="0" borderId="18" xfId="1" applyFont="1" applyFill="1" applyBorder="1" applyAlignment="1" applyProtection="1">
      <alignment horizontal="center" vertical="center" wrapText="1"/>
      <protection locked="0"/>
    </xf>
    <xf numFmtId="0" fontId="34" fillId="0" borderId="19" xfId="1" applyFont="1" applyBorder="1" applyAlignment="1" applyProtection="1">
      <alignment horizontal="center" vertical="center" wrapText="1"/>
      <protection locked="0"/>
    </xf>
    <xf numFmtId="0" fontId="33" fillId="0" borderId="20" xfId="1" applyFont="1" applyBorder="1" applyAlignment="1" applyProtection="1">
      <alignment horizontal="center" vertical="center" wrapText="1"/>
      <protection locked="0"/>
    </xf>
    <xf numFmtId="0" fontId="33" fillId="0" borderId="21" xfId="1" applyFont="1" applyFill="1" applyBorder="1" applyAlignment="1" applyProtection="1">
      <alignment horizontal="center" vertical="center" wrapText="1"/>
      <protection locked="0"/>
    </xf>
    <xf numFmtId="0" fontId="33" fillId="0" borderId="0" xfId="1" applyFont="1" applyFill="1" applyBorder="1" applyAlignment="1">
      <alignment vertical="center"/>
    </xf>
    <xf numFmtId="0" fontId="0" fillId="0" borderId="0" xfId="0" applyAlignment="1">
      <alignment vertical="center"/>
    </xf>
    <xf numFmtId="0" fontId="44" fillId="0" borderId="0" xfId="1" applyFont="1" applyAlignment="1" applyProtection="1">
      <alignment vertical="center"/>
      <protection locked="0"/>
    </xf>
    <xf numFmtId="0" fontId="30" fillId="0" borderId="0" xfId="0" applyFont="1" applyAlignment="1">
      <alignment vertical="center"/>
    </xf>
    <xf numFmtId="0" fontId="0" fillId="0" borderId="0" xfId="0" applyAlignment="1">
      <alignment horizontal="center" vertical="center"/>
    </xf>
    <xf numFmtId="0" fontId="43"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41" fillId="0" borderId="0" xfId="1" applyFont="1" applyAlignment="1">
      <alignment horizontal="center" vertical="center"/>
    </xf>
    <xf numFmtId="4" fontId="33" fillId="0" borderId="0" xfId="1" applyNumberFormat="1" applyFont="1" applyAlignment="1" applyProtection="1">
      <alignment horizontal="center" vertical="center"/>
      <protection locked="0"/>
    </xf>
    <xf numFmtId="0" fontId="37" fillId="0" borderId="0" xfId="1" applyFont="1" applyFill="1" applyBorder="1" applyAlignment="1" applyProtection="1">
      <alignment horizontal="center" vertical="center" wrapText="1"/>
      <protection locked="0"/>
    </xf>
    <xf numFmtId="4" fontId="33" fillId="0" borderId="0" xfId="1" applyNumberFormat="1" applyFont="1" applyFill="1" applyBorder="1" applyAlignment="1">
      <alignment vertical="center"/>
    </xf>
    <xf numFmtId="0" fontId="33" fillId="0" borderId="14" xfId="1" applyFont="1" applyBorder="1" applyAlignment="1" applyProtection="1">
      <alignment horizontal="center" vertical="center"/>
      <protection locked="0"/>
    </xf>
    <xf numFmtId="0" fontId="33" fillId="0" borderId="0" xfId="1" applyFont="1" applyAlignment="1">
      <alignment horizontal="right" vertical="center"/>
    </xf>
    <xf numFmtId="3" fontId="33" fillId="0" borderId="0" xfId="1" applyNumberFormat="1" applyFont="1" applyFill="1" applyBorder="1" applyAlignment="1" applyProtection="1">
      <alignment vertical="center"/>
      <protection hidden="1"/>
    </xf>
    <xf numFmtId="3" fontId="33" fillId="0" borderId="0" xfId="1" applyNumberFormat="1" applyFont="1" applyBorder="1" applyAlignment="1" applyProtection="1">
      <alignment vertical="center"/>
      <protection hidden="1"/>
    </xf>
    <xf numFmtId="0" fontId="42" fillId="0" borderId="0" xfId="1" applyFont="1" applyAlignment="1" applyProtection="1">
      <alignment vertical="center"/>
      <protection locked="0"/>
    </xf>
    <xf numFmtId="3" fontId="33" fillId="0" borderId="22" xfId="1" applyNumberFormat="1" applyFont="1" applyBorder="1" applyAlignment="1" applyProtection="1">
      <alignment horizontal="center" vertical="center"/>
      <protection locked="0"/>
    </xf>
    <xf numFmtId="0" fontId="33" fillId="0" borderId="25" xfId="1" applyFont="1" applyBorder="1" applyAlignment="1" applyProtection="1">
      <alignment horizontal="center" vertical="center" wrapText="1"/>
      <protection locked="0"/>
    </xf>
    <xf numFmtId="0" fontId="6" fillId="0" borderId="0" xfId="4" applyFont="1" applyFill="1" applyAlignment="1" applyProtection="1">
      <alignment vertical="center"/>
      <protection locked="0"/>
    </xf>
    <xf numFmtId="0" fontId="33" fillId="0" borderId="26" xfId="1" applyFont="1" applyFill="1" applyBorder="1" applyAlignment="1">
      <alignment horizontal="center" vertical="center"/>
    </xf>
    <xf numFmtId="0" fontId="33" fillId="0" borderId="27" xfId="1" applyFont="1" applyFill="1" applyBorder="1" applyAlignment="1">
      <alignment horizontal="center" vertical="center"/>
    </xf>
    <xf numFmtId="0" fontId="33" fillId="3" borderId="28" xfId="1" applyFont="1" applyFill="1" applyBorder="1" applyAlignment="1">
      <alignment vertical="center"/>
    </xf>
    <xf numFmtId="0" fontId="33" fillId="0" borderId="29" xfId="1" applyFont="1" applyBorder="1" applyAlignment="1">
      <alignment vertical="center"/>
    </xf>
    <xf numFmtId="0" fontId="33" fillId="2" borderId="29" xfId="1" applyFont="1" applyFill="1" applyBorder="1" applyAlignment="1">
      <alignment vertical="center"/>
    </xf>
    <xf numFmtId="0" fontId="33" fillId="0" borderId="30" xfId="1" applyFont="1" applyBorder="1" applyAlignment="1">
      <alignment vertical="center"/>
    </xf>
    <xf numFmtId="0" fontId="33" fillId="2" borderId="30" xfId="1" applyFont="1" applyFill="1" applyBorder="1" applyAlignment="1">
      <alignment vertical="center"/>
    </xf>
    <xf numFmtId="0" fontId="33" fillId="0" borderId="31" xfId="1" applyFont="1" applyBorder="1" applyAlignment="1">
      <alignment vertical="center"/>
    </xf>
    <xf numFmtId="0" fontId="33" fillId="2" borderId="31" xfId="1" applyFont="1" applyFill="1" applyBorder="1" applyAlignment="1">
      <alignment vertical="center"/>
    </xf>
    <xf numFmtId="4" fontId="35" fillId="0" borderId="0" xfId="1" applyNumberFormat="1" applyFont="1" applyAlignment="1">
      <alignment vertical="center"/>
    </xf>
    <xf numFmtId="3" fontId="6" fillId="0" borderId="32" xfId="1" applyNumberFormat="1" applyFont="1" applyBorder="1" applyAlignment="1" applyProtection="1">
      <alignment horizontal="right" vertical="center" wrapText="1" indent="1"/>
      <protection locked="0"/>
    </xf>
    <xf numFmtId="3" fontId="6" fillId="0" borderId="33" xfId="1" applyNumberFormat="1" applyFont="1" applyBorder="1" applyAlignment="1" applyProtection="1">
      <alignment horizontal="right" vertical="center" wrapText="1" indent="1"/>
      <protection locked="0"/>
    </xf>
    <xf numFmtId="3" fontId="33" fillId="0" borderId="32" xfId="1" applyNumberFormat="1" applyFont="1" applyBorder="1" applyAlignment="1" applyProtection="1">
      <alignment horizontal="right" vertical="center" wrapText="1" indent="1"/>
      <protection locked="0"/>
    </xf>
    <xf numFmtId="3" fontId="33" fillId="0" borderId="34" xfId="1" applyNumberFormat="1" applyFont="1" applyBorder="1" applyAlignment="1" applyProtection="1">
      <alignment horizontal="right" vertical="center" wrapText="1" indent="1"/>
      <protection locked="0"/>
    </xf>
    <xf numFmtId="3" fontId="33" fillId="0" borderId="13" xfId="1" applyNumberFormat="1" applyFont="1" applyBorder="1" applyAlignment="1" applyProtection="1">
      <alignment horizontal="right" vertical="center" wrapText="1" indent="1"/>
      <protection locked="0"/>
    </xf>
    <xf numFmtId="3" fontId="33" fillId="0" borderId="35" xfId="1" applyNumberFormat="1" applyFont="1" applyBorder="1" applyAlignment="1" applyProtection="1">
      <alignment horizontal="right" vertical="center" wrapText="1" indent="1"/>
      <protection locked="0"/>
    </xf>
    <xf numFmtId="3" fontId="6" fillId="0" borderId="22" xfId="1" applyNumberFormat="1" applyFont="1" applyBorder="1" applyAlignment="1" applyProtection="1">
      <alignment horizontal="right" vertical="center" wrapText="1" indent="1"/>
      <protection locked="0"/>
    </xf>
    <xf numFmtId="3" fontId="6" fillId="0" borderId="36" xfId="1" applyNumberFormat="1" applyFont="1" applyBorder="1" applyAlignment="1" applyProtection="1">
      <alignment horizontal="right" vertical="center" wrapText="1" indent="1"/>
      <protection locked="0"/>
    </xf>
    <xf numFmtId="3" fontId="33" fillId="0" borderId="22" xfId="1" applyNumberFormat="1" applyFont="1" applyBorder="1" applyAlignment="1" applyProtection="1">
      <alignment horizontal="right" vertical="center" wrapText="1" indent="1"/>
      <protection locked="0"/>
    </xf>
    <xf numFmtId="3" fontId="33" fillId="0" borderId="37" xfId="1" applyNumberFormat="1" applyFont="1" applyBorder="1" applyAlignment="1" applyProtection="1">
      <alignment horizontal="right" vertical="center" wrapText="1" indent="1"/>
      <protection locked="0"/>
    </xf>
    <xf numFmtId="3" fontId="33" fillId="0" borderId="12" xfId="1" applyNumberFormat="1" applyFont="1" applyBorder="1" applyAlignment="1" applyProtection="1">
      <alignment horizontal="right" vertical="center" wrapText="1" indent="1"/>
      <protection locked="0"/>
    </xf>
    <xf numFmtId="3" fontId="6" fillId="0" borderId="23" xfId="1" applyNumberFormat="1" applyFont="1" applyBorder="1" applyAlignment="1" applyProtection="1">
      <alignment horizontal="right" vertical="center" wrapText="1" indent="1"/>
      <protection locked="0"/>
    </xf>
    <xf numFmtId="3" fontId="6" fillId="0" borderId="38" xfId="1" applyNumberFormat="1" applyFont="1" applyBorder="1" applyAlignment="1" applyProtection="1">
      <alignment horizontal="right" vertical="center" wrapText="1" indent="1"/>
      <protection locked="0"/>
    </xf>
    <xf numFmtId="3" fontId="33" fillId="0" borderId="23" xfId="1" applyNumberFormat="1" applyFont="1" applyBorder="1" applyAlignment="1" applyProtection="1">
      <alignment horizontal="right" vertical="center" wrapText="1" indent="1"/>
      <protection locked="0"/>
    </xf>
    <xf numFmtId="3" fontId="33" fillId="0" borderId="39" xfId="1" applyNumberFormat="1" applyFont="1" applyBorder="1" applyAlignment="1" applyProtection="1">
      <alignment horizontal="right" vertical="center" wrapText="1" indent="1"/>
      <protection locked="0"/>
    </xf>
    <xf numFmtId="3" fontId="33" fillId="0" borderId="15" xfId="1" applyNumberFormat="1" applyFont="1" applyBorder="1" applyAlignment="1" applyProtection="1">
      <alignment horizontal="right" vertical="center" wrapText="1" indent="1"/>
      <protection locked="0"/>
    </xf>
    <xf numFmtId="3" fontId="8" fillId="0" borderId="2" xfId="1" applyNumberFormat="1" applyFont="1" applyBorder="1" applyAlignment="1" applyProtection="1">
      <alignment horizontal="right" vertical="center" wrapText="1" indent="1"/>
      <protection hidden="1"/>
    </xf>
    <xf numFmtId="3" fontId="8" fillId="0" borderId="11" xfId="1" applyNumberFormat="1" applyFont="1" applyBorder="1" applyAlignment="1" applyProtection="1">
      <alignment horizontal="right" vertical="center" wrapText="1" indent="1"/>
      <protection hidden="1"/>
    </xf>
    <xf numFmtId="3" fontId="34" fillId="0" borderId="2" xfId="1" applyNumberFormat="1" applyFont="1" applyBorder="1" applyAlignment="1" applyProtection="1">
      <alignment horizontal="right" vertical="center" wrapText="1" indent="1"/>
      <protection hidden="1"/>
    </xf>
    <xf numFmtId="3" fontId="34" fillId="0" borderId="3" xfId="1" applyNumberFormat="1" applyFont="1" applyBorder="1" applyAlignment="1" applyProtection="1">
      <alignment horizontal="right" vertical="center" wrapText="1" indent="1"/>
      <protection hidden="1"/>
    </xf>
    <xf numFmtId="3" fontId="8" fillId="0" borderId="8" xfId="1" applyNumberFormat="1" applyFont="1" applyBorder="1" applyAlignment="1" applyProtection="1">
      <alignment horizontal="right" vertical="center" wrapText="1" indent="1"/>
      <protection hidden="1"/>
    </xf>
    <xf numFmtId="0" fontId="39" fillId="0" borderId="0" xfId="1" applyFont="1" applyAlignment="1">
      <alignment horizontal="right" vertical="center" wrapText="1"/>
    </xf>
    <xf numFmtId="0" fontId="39" fillId="0" borderId="0" xfId="1" applyFont="1" applyBorder="1" applyAlignment="1">
      <alignment horizontal="right" vertical="center" wrapText="1"/>
    </xf>
    <xf numFmtId="0" fontId="39" fillId="0" borderId="0" xfId="1" applyFont="1" applyBorder="1" applyAlignment="1">
      <alignment vertical="center" wrapText="1"/>
    </xf>
    <xf numFmtId="4" fontId="33" fillId="0" borderId="0" xfId="1" applyNumberFormat="1" applyFont="1" applyBorder="1" applyAlignment="1" applyProtection="1">
      <alignment vertical="center"/>
      <protection hidden="1"/>
    </xf>
    <xf numFmtId="0" fontId="39" fillId="0" borderId="0" xfId="1" applyFont="1" applyAlignment="1" applyProtection="1">
      <alignment vertical="center" wrapText="1"/>
      <protection locked="0"/>
    </xf>
    <xf numFmtId="4" fontId="39" fillId="0" borderId="0" xfId="1" applyNumberFormat="1" applyFont="1" applyAlignment="1" applyProtection="1">
      <alignment vertical="center" wrapText="1"/>
      <protection locked="0"/>
    </xf>
    <xf numFmtId="0" fontId="39" fillId="0" borderId="0" xfId="1" applyFont="1" applyAlignment="1">
      <alignment vertical="center" wrapText="1"/>
    </xf>
    <xf numFmtId="4" fontId="41" fillId="0" borderId="0" xfId="1" applyNumberFormat="1" applyFont="1" applyAlignment="1" applyProtection="1">
      <alignment vertical="center" wrapText="1"/>
      <protection locked="0"/>
    </xf>
    <xf numFmtId="4" fontId="33" fillId="0" borderId="0" xfId="1" applyNumberFormat="1" applyFont="1" applyFill="1" applyBorder="1" applyAlignment="1" applyProtection="1">
      <alignment vertical="center"/>
      <protection locked="0"/>
    </xf>
    <xf numFmtId="4" fontId="37" fillId="0" borderId="0" xfId="1" applyNumberFormat="1" applyFont="1" applyFill="1" applyBorder="1" applyAlignment="1" applyProtection="1">
      <alignment vertical="center" wrapText="1"/>
      <protection locked="0"/>
    </xf>
    <xf numFmtId="0" fontId="37" fillId="0" borderId="0" xfId="1" applyFont="1" applyFill="1" applyBorder="1" applyAlignment="1" applyProtection="1">
      <alignment vertical="center" wrapText="1"/>
      <protection locked="0"/>
    </xf>
    <xf numFmtId="0" fontId="37" fillId="0" borderId="0" xfId="1" applyFont="1" applyFill="1" applyBorder="1" applyAlignment="1">
      <alignment vertical="center" wrapText="1"/>
    </xf>
    <xf numFmtId="0" fontId="37" fillId="0" borderId="0" xfId="1" applyFont="1" applyFill="1" applyBorder="1" applyAlignment="1">
      <alignment horizontal="center" vertical="center" wrapText="1"/>
    </xf>
    <xf numFmtId="4" fontId="37" fillId="0" borderId="0" xfId="1" applyNumberFormat="1" applyFont="1" applyFill="1" applyBorder="1" applyAlignment="1" applyProtection="1">
      <alignment horizontal="center" vertical="center" wrapText="1"/>
      <protection locked="0"/>
    </xf>
    <xf numFmtId="0" fontId="33" fillId="0" borderId="0" xfId="1" applyFont="1" applyFill="1" applyBorder="1" applyAlignment="1">
      <alignment vertical="center" wrapText="1"/>
    </xf>
    <xf numFmtId="4" fontId="37" fillId="0" borderId="0" xfId="1" applyNumberFormat="1" applyFont="1" applyFill="1" applyBorder="1" applyAlignment="1">
      <alignment horizontal="center" vertical="center" wrapText="1"/>
    </xf>
    <xf numFmtId="0" fontId="37" fillId="0" borderId="0" xfId="1" applyFont="1" applyFill="1" applyBorder="1" applyAlignment="1">
      <alignment horizontal="justify" vertical="center" wrapText="1"/>
    </xf>
    <xf numFmtId="4" fontId="37" fillId="0" borderId="0" xfId="1" applyNumberFormat="1" applyFont="1" applyFill="1" applyBorder="1" applyAlignment="1">
      <alignment horizontal="justify" vertical="center" wrapText="1"/>
    </xf>
    <xf numFmtId="3" fontId="33" fillId="0" borderId="4" xfId="1" applyNumberFormat="1" applyFont="1" applyBorder="1" applyAlignment="1" applyProtection="1">
      <alignment vertical="center"/>
      <protection locked="0"/>
    </xf>
    <xf numFmtId="0" fontId="39" fillId="0" borderId="0" xfId="1" applyFont="1" applyFill="1" applyAlignment="1" applyProtection="1">
      <alignment vertical="center" wrapText="1"/>
      <protection locked="0"/>
    </xf>
    <xf numFmtId="0" fontId="6" fillId="0" borderId="0" xfId="1" applyFont="1" applyFill="1" applyAlignment="1" applyProtection="1">
      <alignment vertical="center"/>
      <protection locked="0"/>
    </xf>
    <xf numFmtId="0" fontId="6" fillId="0" borderId="0" xfId="1" applyFont="1" applyAlignment="1" applyProtection="1">
      <alignment horizontal="left" vertical="center"/>
      <protection locked="0"/>
    </xf>
    <xf numFmtId="0" fontId="33" fillId="4" borderId="40" xfId="1" applyFont="1" applyFill="1" applyBorder="1" applyAlignment="1" applyProtection="1">
      <alignment horizontal="center" vertical="center"/>
      <protection locked="0"/>
    </xf>
    <xf numFmtId="0" fontId="33" fillId="5" borderId="6" xfId="1" applyFont="1" applyFill="1" applyBorder="1" applyAlignment="1" applyProtection="1">
      <alignment horizontal="center" vertical="center"/>
      <protection locked="0"/>
    </xf>
    <xf numFmtId="0" fontId="33" fillId="5" borderId="41" xfId="1" applyFont="1" applyFill="1" applyBorder="1" applyAlignment="1" applyProtection="1">
      <alignment horizontal="center" vertical="center"/>
      <protection locked="0"/>
    </xf>
    <xf numFmtId="0" fontId="33" fillId="5" borderId="42" xfId="1" applyFont="1" applyFill="1" applyBorder="1" applyAlignment="1" applyProtection="1">
      <alignment horizontal="center" vertical="center"/>
      <protection locked="0"/>
    </xf>
    <xf numFmtId="0" fontId="33" fillId="6" borderId="0" xfId="1" applyFont="1" applyFill="1" applyAlignment="1">
      <alignment vertical="center"/>
    </xf>
    <xf numFmtId="4" fontId="35" fillId="6" borderId="0" xfId="1" applyNumberFormat="1" applyFont="1" applyFill="1" applyAlignment="1">
      <alignment vertical="center"/>
    </xf>
    <xf numFmtId="0" fontId="35" fillId="6" borderId="0" xfId="1" applyFont="1" applyFill="1" applyAlignment="1">
      <alignment vertical="center"/>
    </xf>
    <xf numFmtId="0" fontId="6" fillId="6" borderId="0" xfId="1" applyFont="1" applyFill="1" applyAlignment="1" applyProtection="1">
      <alignment vertical="center"/>
      <protection locked="0"/>
    </xf>
    <xf numFmtId="0" fontId="0" fillId="0" borderId="0" xfId="0" applyFill="1"/>
    <xf numFmtId="0" fontId="47" fillId="0" borderId="43" xfId="1" applyFont="1" applyBorder="1" applyAlignment="1" applyProtection="1">
      <alignment horizontal="center" vertical="center" wrapText="1"/>
      <protection locked="0"/>
    </xf>
    <xf numFmtId="0" fontId="47" fillId="0" borderId="43" xfId="1" applyFont="1" applyBorder="1" applyAlignment="1" applyProtection="1">
      <alignment horizontal="center" vertical="center"/>
      <protection locked="0"/>
    </xf>
    <xf numFmtId="0" fontId="47" fillId="0" borderId="44" xfId="1" applyFont="1" applyBorder="1" applyAlignment="1" applyProtection="1">
      <alignment horizontal="center" vertical="center"/>
      <protection locked="0"/>
    </xf>
    <xf numFmtId="0" fontId="47" fillId="0" borderId="0" xfId="1" applyFont="1" applyAlignment="1" applyProtection="1">
      <alignment vertical="center"/>
      <protection locked="0"/>
    </xf>
    <xf numFmtId="0" fontId="47" fillId="0" borderId="0" xfId="1" applyFont="1" applyAlignment="1">
      <alignment vertical="center"/>
    </xf>
    <xf numFmtId="2" fontId="47" fillId="0" borderId="24" xfId="1" applyNumberFormat="1" applyFont="1" applyBorder="1" applyAlignment="1" applyProtection="1">
      <alignment horizontal="center" vertical="center" wrapText="1"/>
      <protection locked="0"/>
    </xf>
    <xf numFmtId="0" fontId="33" fillId="7" borderId="45" xfId="1" applyFont="1" applyFill="1" applyBorder="1" applyAlignment="1">
      <alignment horizontal="center" vertical="center"/>
    </xf>
    <xf numFmtId="0" fontId="33" fillId="7" borderId="26" xfId="1" applyFont="1" applyFill="1" applyBorder="1" applyAlignment="1">
      <alignment horizontal="center" vertical="center"/>
    </xf>
    <xf numFmtId="0" fontId="43" fillId="0" borderId="28" xfId="0" applyFont="1" applyBorder="1" applyAlignment="1">
      <alignment horizontal="center" vertical="center"/>
    </xf>
    <xf numFmtId="0" fontId="32" fillId="0" borderId="0" xfId="1" applyFont="1" applyAlignment="1" applyProtection="1">
      <alignment horizontal="left" vertical="center"/>
      <protection locked="0"/>
    </xf>
    <xf numFmtId="0" fontId="34" fillId="0" borderId="0" xfId="1" applyFont="1" applyBorder="1" applyAlignment="1" applyProtection="1">
      <alignment horizontal="left" vertical="center"/>
      <protection locked="0"/>
    </xf>
    <xf numFmtId="3" fontId="33" fillId="0" borderId="0" xfId="1" applyNumberFormat="1" applyFont="1" applyFill="1" applyBorder="1" applyAlignment="1" applyProtection="1">
      <alignment horizontal="left" vertical="center"/>
      <protection hidden="1"/>
    </xf>
    <xf numFmtId="3" fontId="33" fillId="0" borderId="0" xfId="1" applyNumberFormat="1" applyFont="1" applyBorder="1" applyAlignment="1" applyProtection="1">
      <alignment horizontal="left" vertical="center"/>
      <protection hidden="1"/>
    </xf>
    <xf numFmtId="0" fontId="33" fillId="0" borderId="0" xfId="1" applyFont="1" applyAlignment="1" applyProtection="1">
      <alignment horizontal="left" vertical="center"/>
      <protection locked="0"/>
    </xf>
    <xf numFmtId="0" fontId="41" fillId="0" borderId="0" xfId="1" applyFont="1" applyAlignment="1" applyProtection="1">
      <alignment horizontal="left" vertical="center"/>
      <protection locked="0"/>
    </xf>
    <xf numFmtId="0" fontId="33" fillId="8" borderId="46" xfId="1" applyFont="1" applyFill="1" applyBorder="1" applyAlignment="1">
      <alignment horizontal="center" vertical="center"/>
    </xf>
    <xf numFmtId="0" fontId="33" fillId="8" borderId="47" xfId="1" applyFont="1" applyFill="1" applyBorder="1" applyAlignment="1">
      <alignment horizontal="center" vertical="center"/>
    </xf>
    <xf numFmtId="0" fontId="33" fillId="0" borderId="37" xfId="1" applyFont="1" applyBorder="1" applyAlignment="1" applyProtection="1">
      <alignment horizontal="center" vertical="center" wrapText="1"/>
      <protection locked="0"/>
    </xf>
    <xf numFmtId="0" fontId="33" fillId="8" borderId="22" xfId="1" applyFont="1" applyFill="1" applyBorder="1" applyAlignment="1" applyProtection="1">
      <alignment horizontal="center" vertical="center"/>
      <protection locked="0"/>
    </xf>
    <xf numFmtId="0" fontId="33" fillId="8" borderId="7" xfId="1" applyFont="1" applyFill="1" applyBorder="1" applyAlignment="1" applyProtection="1">
      <alignment horizontal="center" vertical="center"/>
      <protection locked="0"/>
    </xf>
    <xf numFmtId="0" fontId="33" fillId="8" borderId="32" xfId="1" applyFont="1" applyFill="1" applyBorder="1" applyAlignment="1" applyProtection="1">
      <alignment horizontal="center" vertical="center"/>
      <protection locked="0"/>
    </xf>
    <xf numFmtId="3" fontId="33" fillId="0" borderId="48" xfId="1" applyNumberFormat="1" applyFont="1" applyBorder="1" applyAlignment="1" applyProtection="1">
      <alignment horizontal="right" vertical="center" wrapText="1" indent="1"/>
      <protection locked="0"/>
    </xf>
    <xf numFmtId="3" fontId="33" fillId="0" borderId="49" xfId="1" applyNumberFormat="1" applyFont="1" applyBorder="1" applyAlignment="1" applyProtection="1">
      <alignment horizontal="right" vertical="center" wrapText="1" indent="1"/>
      <protection locked="0"/>
    </xf>
    <xf numFmtId="3" fontId="33" fillId="0" borderId="35" xfId="1" applyNumberFormat="1" applyFont="1" applyBorder="1" applyAlignment="1" applyProtection="1">
      <alignment horizontal="right" vertical="center" wrapText="1" indent="1"/>
      <protection hidden="1"/>
    </xf>
    <xf numFmtId="3" fontId="33" fillId="0" borderId="50" xfId="1" applyNumberFormat="1" applyFont="1" applyBorder="1" applyAlignment="1" applyProtection="1">
      <alignment horizontal="right" vertical="center" wrapText="1" indent="1"/>
      <protection locked="0"/>
    </xf>
    <xf numFmtId="3" fontId="33" fillId="0" borderId="51" xfId="1" applyNumberFormat="1" applyFont="1" applyBorder="1" applyAlignment="1" applyProtection="1">
      <alignment horizontal="right" vertical="center" wrapText="1" indent="1"/>
      <protection locked="0"/>
    </xf>
    <xf numFmtId="3" fontId="33" fillId="0" borderId="11" xfId="1" applyNumberFormat="1" applyFont="1" applyBorder="1" applyAlignment="1" applyProtection="1">
      <alignment horizontal="right" vertical="center" wrapText="1" indent="1"/>
      <protection hidden="1"/>
    </xf>
    <xf numFmtId="3" fontId="33" fillId="0" borderId="8" xfId="1" applyNumberFormat="1" applyFont="1" applyBorder="1" applyAlignment="1" applyProtection="1">
      <alignment horizontal="right" vertical="center" wrapText="1" indent="1"/>
      <protection hidden="1"/>
    </xf>
    <xf numFmtId="0" fontId="33" fillId="0" borderId="22" xfId="1" applyFont="1" applyBorder="1" applyAlignment="1" applyProtection="1">
      <alignment horizontal="center" vertical="center" wrapText="1"/>
      <protection locked="0"/>
    </xf>
    <xf numFmtId="0" fontId="33" fillId="0" borderId="53" xfId="1" applyFont="1" applyFill="1" applyBorder="1" applyAlignment="1">
      <alignment horizontal="center" vertical="center" wrapText="1"/>
    </xf>
    <xf numFmtId="0" fontId="34" fillId="3" borderId="12" xfId="3" applyFont="1" applyFill="1" applyBorder="1" applyAlignment="1">
      <alignment horizontal="left" vertical="center"/>
    </xf>
    <xf numFmtId="0" fontId="34" fillId="2" borderId="54" xfId="3" applyFont="1" applyFill="1" applyBorder="1" applyAlignment="1">
      <alignment horizontal="left" vertical="center"/>
    </xf>
    <xf numFmtId="0" fontId="34" fillId="2" borderId="55" xfId="3" applyFont="1" applyFill="1" applyBorder="1" applyAlignment="1">
      <alignment horizontal="left" vertical="center"/>
    </xf>
    <xf numFmtId="0" fontId="33" fillId="3" borderId="50" xfId="1" applyFont="1" applyFill="1" applyBorder="1" applyAlignment="1">
      <alignment vertical="center"/>
    </xf>
    <xf numFmtId="0" fontId="33" fillId="2" borderId="56" xfId="1" applyFont="1" applyFill="1" applyBorder="1" applyAlignment="1">
      <alignment vertical="center"/>
    </xf>
    <xf numFmtId="0" fontId="33" fillId="2" borderId="57" xfId="1" applyFont="1" applyFill="1" applyBorder="1" applyAlignment="1">
      <alignment vertical="center"/>
    </xf>
    <xf numFmtId="0" fontId="33" fillId="2" borderId="58" xfId="1" applyFont="1" applyFill="1" applyBorder="1" applyAlignment="1">
      <alignment vertical="center"/>
    </xf>
    <xf numFmtId="0" fontId="33" fillId="2" borderId="59" xfId="3" applyFont="1" applyFill="1" applyBorder="1" applyAlignment="1">
      <alignment horizontal="left" vertical="center"/>
    </xf>
    <xf numFmtId="0" fontId="33" fillId="0" borderId="33" xfId="1" applyFont="1" applyBorder="1" applyAlignment="1" applyProtection="1">
      <alignment vertical="center"/>
      <protection locked="0"/>
    </xf>
    <xf numFmtId="0" fontId="33" fillId="0" borderId="36" xfId="1" applyFont="1" applyBorder="1" applyAlignment="1" applyProtection="1">
      <alignment vertical="center"/>
      <protection locked="0"/>
    </xf>
    <xf numFmtId="0" fontId="33" fillId="0" borderId="38" xfId="1" applyFont="1" applyBorder="1" applyAlignment="1" applyProtection="1">
      <alignment vertical="center"/>
      <protection locked="0"/>
    </xf>
    <xf numFmtId="0" fontId="34" fillId="0" borderId="8" xfId="1" applyFont="1" applyFill="1" applyBorder="1" applyAlignment="1" applyProtection="1">
      <alignment vertical="center"/>
      <protection locked="0"/>
    </xf>
    <xf numFmtId="0" fontId="6" fillId="0" borderId="22" xfId="1" applyFont="1" applyBorder="1" applyAlignment="1">
      <alignment horizontal="center" vertical="center"/>
    </xf>
    <xf numFmtId="0" fontId="6" fillId="0" borderId="32" xfId="1" applyFont="1" applyBorder="1" applyAlignment="1">
      <alignment horizontal="center" vertical="center"/>
    </xf>
    <xf numFmtId="0" fontId="6" fillId="0" borderId="60" xfId="1" applyFont="1" applyBorder="1" applyAlignment="1" applyProtection="1">
      <alignment horizontal="center" vertical="center" wrapText="1"/>
      <protection locked="0"/>
    </xf>
    <xf numFmtId="0" fontId="6" fillId="0" borderId="52" xfId="1" applyFont="1" applyBorder="1" applyAlignment="1" applyProtection="1">
      <alignment horizontal="center" vertical="center" wrapText="1"/>
      <protection locked="0"/>
    </xf>
    <xf numFmtId="0" fontId="6" fillId="0" borderId="24" xfId="1" applyFont="1" applyBorder="1" applyAlignment="1" applyProtection="1">
      <alignment horizontal="center" vertical="center" wrapText="1"/>
      <protection locked="0"/>
    </xf>
    <xf numFmtId="0" fontId="6" fillId="0" borderId="61" xfId="1" applyFont="1" applyBorder="1" applyAlignment="1" applyProtection="1">
      <alignment horizontal="center" vertical="center" wrapText="1"/>
      <protection locked="0"/>
    </xf>
    <xf numFmtId="0" fontId="6" fillId="0" borderId="25" xfId="1" applyFont="1" applyBorder="1" applyAlignment="1" applyProtection="1">
      <alignment horizontal="center" vertical="center" wrapText="1"/>
      <protection locked="0"/>
    </xf>
    <xf numFmtId="0" fontId="6" fillId="0" borderId="22" xfId="1" applyFont="1" applyBorder="1" applyAlignment="1" applyProtection="1">
      <alignment horizontal="center" vertical="center" wrapText="1"/>
      <protection locked="0"/>
    </xf>
    <xf numFmtId="0" fontId="6" fillId="0" borderId="37" xfId="1" applyFont="1" applyBorder="1" applyAlignment="1" applyProtection="1">
      <alignment horizontal="center" vertical="center" wrapText="1"/>
      <protection locked="0"/>
    </xf>
    <xf numFmtId="0" fontId="6" fillId="0" borderId="12" xfId="1" applyFont="1" applyBorder="1" applyAlignment="1" applyProtection="1">
      <alignment horizontal="center" vertical="center" wrapText="1"/>
      <protection locked="0"/>
    </xf>
    <xf numFmtId="0" fontId="6" fillId="0" borderId="62" xfId="1" applyFont="1" applyBorder="1" applyAlignment="1" applyProtection="1">
      <alignment horizontal="center" vertical="center" wrapText="1"/>
      <protection locked="0"/>
    </xf>
    <xf numFmtId="0" fontId="6" fillId="0" borderId="7" xfId="1" applyFont="1" applyBorder="1" applyAlignment="1">
      <alignment horizontal="center" vertical="center"/>
    </xf>
    <xf numFmtId="0" fontId="33" fillId="0" borderId="60" xfId="1" applyFont="1" applyBorder="1" applyAlignment="1" applyProtection="1">
      <alignment horizontal="center" vertical="center" wrapText="1"/>
      <protection locked="0"/>
    </xf>
    <xf numFmtId="0" fontId="33" fillId="0" borderId="61" xfId="1" applyFont="1" applyBorder="1" applyAlignment="1" applyProtection="1">
      <alignment horizontal="center" vertical="center" wrapText="1"/>
      <protection locked="0"/>
    </xf>
    <xf numFmtId="0" fontId="33" fillId="0" borderId="62" xfId="1" applyFont="1" applyBorder="1" applyAlignment="1" applyProtection="1">
      <alignment horizontal="center" vertical="center" wrapText="1"/>
      <protection locked="0"/>
    </xf>
    <xf numFmtId="0" fontId="12" fillId="0" borderId="37" xfId="0" applyFont="1" applyBorder="1" applyAlignment="1">
      <alignment horizontal="center" vertical="center"/>
    </xf>
    <xf numFmtId="0" fontId="12" fillId="0" borderId="21" xfId="0" applyFont="1" applyBorder="1" applyAlignment="1">
      <alignment horizontal="center" vertical="center" wrapText="1" shrinkToFit="1"/>
    </xf>
    <xf numFmtId="0" fontId="12" fillId="0" borderId="17" xfId="0" applyFont="1" applyBorder="1" applyAlignment="1">
      <alignment horizontal="center" vertical="center" wrapText="1" shrinkToFit="1"/>
    </xf>
    <xf numFmtId="0" fontId="12" fillId="0" borderId="17" xfId="0" applyFont="1" applyFill="1" applyBorder="1" applyAlignment="1">
      <alignment horizontal="center" vertical="center" wrapText="1" shrinkToFit="1"/>
    </xf>
    <xf numFmtId="0" fontId="12" fillId="0" borderId="18" xfId="0" applyFont="1" applyFill="1" applyBorder="1" applyAlignment="1">
      <alignment horizontal="center" vertical="center" wrapText="1" shrinkToFit="1"/>
    </xf>
    <xf numFmtId="0" fontId="39" fillId="0" borderId="44" xfId="0" applyFont="1" applyFill="1" applyBorder="1" applyAlignment="1">
      <alignment horizontal="center" vertical="center" wrapText="1" shrinkToFit="1"/>
    </xf>
    <xf numFmtId="0" fontId="39" fillId="0" borderId="50" xfId="0" applyFont="1" applyBorder="1" applyAlignment="1">
      <alignment horizontal="center" vertical="center"/>
    </xf>
    <xf numFmtId="0" fontId="39" fillId="0" borderId="37" xfId="0" applyFont="1" applyBorder="1" applyAlignment="1">
      <alignment horizontal="center" vertical="center"/>
    </xf>
    <xf numFmtId="0" fontId="39" fillId="0" borderId="21" xfId="0" applyFont="1" applyBorder="1" applyAlignment="1">
      <alignment horizontal="center" vertical="center" wrapText="1" shrinkToFit="1"/>
    </xf>
    <xf numFmtId="0" fontId="39" fillId="0" borderId="17" xfId="0" applyFont="1" applyBorder="1" applyAlignment="1">
      <alignment horizontal="center" vertical="center" wrapText="1" shrinkToFit="1"/>
    </xf>
    <xf numFmtId="0" fontId="39" fillId="0" borderId="18" xfId="0" applyFont="1" applyFill="1" applyBorder="1" applyAlignment="1">
      <alignment horizontal="center" vertical="center" wrapText="1" shrinkToFit="1"/>
    </xf>
    <xf numFmtId="0" fontId="32" fillId="7" borderId="0" xfId="1" applyFont="1" applyFill="1" applyAlignment="1" applyProtection="1">
      <alignment vertical="center"/>
      <protection locked="0"/>
    </xf>
    <xf numFmtId="0" fontId="33" fillId="7" borderId="0" xfId="1" applyFont="1" applyFill="1" applyAlignment="1">
      <alignment vertical="center"/>
    </xf>
    <xf numFmtId="0" fontId="41" fillId="7" borderId="0" xfId="1" applyFont="1" applyFill="1" applyAlignment="1">
      <alignment vertical="center"/>
    </xf>
    <xf numFmtId="0" fontId="33" fillId="7" borderId="0" xfId="1" applyFont="1" applyFill="1" applyAlignment="1">
      <alignment horizontal="center" vertical="center"/>
    </xf>
    <xf numFmtId="0" fontId="33" fillId="7" borderId="0" xfId="1" applyFont="1" applyFill="1" applyBorder="1" applyAlignment="1">
      <alignment vertical="center"/>
    </xf>
    <xf numFmtId="0" fontId="33" fillId="7" borderId="0" xfId="1" applyFont="1" applyFill="1" applyBorder="1" applyAlignment="1">
      <alignment horizontal="right" vertical="center"/>
    </xf>
    <xf numFmtId="0" fontId="34" fillId="7" borderId="0" xfId="1" applyFont="1" applyFill="1" applyBorder="1" applyAlignment="1">
      <alignment horizontal="center" vertical="center"/>
    </xf>
    <xf numFmtId="0" fontId="33" fillId="7" borderId="0" xfId="1" applyFont="1" applyFill="1" applyBorder="1" applyAlignment="1">
      <alignment horizontal="center" vertical="center"/>
    </xf>
    <xf numFmtId="0" fontId="48" fillId="7" borderId="0" xfId="1" applyFont="1" applyFill="1" applyBorder="1" applyAlignment="1">
      <alignment horizontal="center" vertical="center"/>
    </xf>
    <xf numFmtId="0" fontId="33" fillId="4" borderId="63" xfId="1" applyFont="1" applyFill="1" applyBorder="1" applyAlignment="1">
      <alignment vertical="center"/>
    </xf>
    <xf numFmtId="0" fontId="33" fillId="6" borderId="63" xfId="1" applyFont="1" applyFill="1" applyBorder="1" applyAlignment="1">
      <alignment vertical="center"/>
    </xf>
    <xf numFmtId="0" fontId="33" fillId="6" borderId="64" xfId="1" applyFont="1" applyFill="1" applyBorder="1" applyAlignment="1">
      <alignment vertical="center"/>
    </xf>
    <xf numFmtId="0" fontId="33" fillId="6" borderId="64" xfId="3" applyFont="1" applyFill="1" applyBorder="1" applyAlignment="1">
      <alignment horizontal="right" vertical="center"/>
    </xf>
    <xf numFmtId="0" fontId="33" fillId="6" borderId="64" xfId="3" applyFont="1" applyFill="1" applyBorder="1" applyAlignment="1">
      <alignment horizontal="left" vertical="center"/>
    </xf>
    <xf numFmtId="0" fontId="33" fillId="6" borderId="65" xfId="1" applyFont="1" applyFill="1" applyBorder="1" applyAlignment="1">
      <alignment vertical="center"/>
    </xf>
    <xf numFmtId="0" fontId="33" fillId="5" borderId="63" xfId="1" applyFont="1" applyFill="1" applyBorder="1" applyAlignment="1">
      <alignment vertical="center"/>
    </xf>
    <xf numFmtId="0" fontId="33" fillId="5" borderId="64" xfId="1" applyFont="1" applyFill="1" applyBorder="1" applyAlignment="1">
      <alignment vertical="center"/>
    </xf>
    <xf numFmtId="0" fontId="33" fillId="5" borderId="65" xfId="1" applyFont="1" applyFill="1" applyBorder="1" applyAlignment="1">
      <alignment vertical="center"/>
    </xf>
    <xf numFmtId="0" fontId="33" fillId="0" borderId="0" xfId="1" applyFont="1" applyFill="1" applyAlignment="1">
      <alignment vertical="center"/>
    </xf>
    <xf numFmtId="0" fontId="33" fillId="2" borderId="63" xfId="1" applyFont="1" applyFill="1" applyBorder="1" applyAlignment="1">
      <alignment vertical="center"/>
    </xf>
    <xf numFmtId="0" fontId="33" fillId="2" borderId="64" xfId="1" applyFont="1" applyFill="1" applyBorder="1" applyAlignment="1">
      <alignment vertical="center"/>
    </xf>
    <xf numFmtId="0" fontId="33" fillId="0" borderId="64" xfId="1" applyFont="1" applyFill="1" applyBorder="1" applyAlignment="1">
      <alignment vertical="center"/>
    </xf>
    <xf numFmtId="0" fontId="33" fillId="0" borderId="65" xfId="1" applyFont="1" applyFill="1" applyBorder="1" applyAlignment="1">
      <alignment vertical="center"/>
    </xf>
    <xf numFmtId="0" fontId="33" fillId="0" borderId="66" xfId="1" applyFont="1" applyFill="1" applyBorder="1" applyAlignment="1">
      <alignment horizontal="center" vertical="center"/>
    </xf>
    <xf numFmtId="164" fontId="33" fillId="7" borderId="0" xfId="1" applyNumberFormat="1" applyFont="1" applyFill="1" applyBorder="1" applyAlignment="1">
      <alignment horizontal="center" vertical="center"/>
    </xf>
    <xf numFmtId="0" fontId="33" fillId="7" borderId="64" xfId="1" applyFont="1" applyFill="1" applyBorder="1" applyAlignment="1">
      <alignment vertical="center"/>
    </xf>
    <xf numFmtId="0" fontId="0" fillId="7" borderId="0" xfId="0" applyFill="1"/>
    <xf numFmtId="0" fontId="0" fillId="7" borderId="0" xfId="0" applyFill="1" applyBorder="1"/>
    <xf numFmtId="0" fontId="33" fillId="5" borderId="64" xfId="3" applyFont="1" applyFill="1" applyBorder="1" applyAlignment="1">
      <alignment horizontal="right" vertical="center"/>
    </xf>
    <xf numFmtId="0" fontId="33" fillId="5" borderId="64" xfId="3" applyFont="1" applyFill="1" applyBorder="1" applyAlignment="1">
      <alignment horizontal="left" vertical="center"/>
    </xf>
    <xf numFmtId="0" fontId="33" fillId="7" borderId="63" xfId="1" applyFont="1" applyFill="1" applyBorder="1" applyAlignment="1">
      <alignment vertical="center"/>
    </xf>
    <xf numFmtId="0" fontId="33" fillId="7" borderId="64" xfId="3" applyFont="1" applyFill="1" applyBorder="1" applyAlignment="1">
      <alignment horizontal="left" vertical="center"/>
    </xf>
    <xf numFmtId="0" fontId="33" fillId="7" borderId="65" xfId="1" applyFont="1" applyFill="1" applyBorder="1" applyAlignment="1">
      <alignment vertical="center"/>
    </xf>
    <xf numFmtId="0" fontId="33" fillId="0" borderId="0" xfId="1" applyFont="1" applyFill="1" applyBorder="1" applyAlignment="1">
      <alignment horizontal="center" vertical="center"/>
    </xf>
    <xf numFmtId="0" fontId="33" fillId="2" borderId="64" xfId="1" applyFont="1" applyFill="1" applyBorder="1" applyAlignment="1">
      <alignment horizontal="right" vertical="center"/>
    </xf>
    <xf numFmtId="0" fontId="33" fillId="2" borderId="65" xfId="1" applyFont="1" applyFill="1" applyBorder="1" applyAlignment="1">
      <alignment vertical="center"/>
    </xf>
    <xf numFmtId="164" fontId="33" fillId="0" borderId="0" xfId="1" applyNumberFormat="1" applyFont="1" applyFill="1" applyBorder="1" applyAlignment="1">
      <alignment horizontal="center" vertical="center"/>
    </xf>
    <xf numFmtId="0" fontId="33" fillId="2" borderId="67" xfId="1" applyFont="1" applyFill="1" applyBorder="1" applyAlignment="1">
      <alignment vertical="center"/>
    </xf>
    <xf numFmtId="0" fontId="33" fillId="2" borderId="68" xfId="1" applyFont="1" applyFill="1" applyBorder="1" applyAlignment="1">
      <alignment vertical="center"/>
    </xf>
    <xf numFmtId="0" fontId="33" fillId="7" borderId="68" xfId="1" applyFont="1" applyFill="1" applyBorder="1" applyAlignment="1">
      <alignment vertical="center"/>
    </xf>
    <xf numFmtId="0" fontId="33" fillId="2" borderId="69" xfId="1" applyFont="1" applyFill="1" applyBorder="1" applyAlignment="1">
      <alignment vertical="center"/>
    </xf>
    <xf numFmtId="0" fontId="33" fillId="0" borderId="70" xfId="1" applyFont="1" applyFill="1" applyBorder="1" applyAlignment="1">
      <alignment horizontal="center" vertical="center"/>
    </xf>
    <xf numFmtId="0" fontId="7" fillId="0" borderId="0" xfId="4" applyFont="1" applyAlignment="1" applyProtection="1">
      <alignment vertical="center"/>
      <protection locked="0"/>
    </xf>
    <xf numFmtId="0" fontId="20" fillId="0" borderId="0" xfId="1" applyFont="1" applyAlignment="1" applyProtection="1">
      <alignment vertical="center"/>
      <protection locked="0"/>
    </xf>
    <xf numFmtId="0" fontId="12" fillId="0" borderId="0" xfId="4" applyFont="1" applyAlignment="1">
      <alignment vertical="center"/>
    </xf>
    <xf numFmtId="0" fontId="6" fillId="0" borderId="0" xfId="4" applyFont="1" applyAlignment="1">
      <alignment vertical="center"/>
    </xf>
    <xf numFmtId="0" fontId="6" fillId="0" borderId="0" xfId="4" applyFont="1" applyAlignment="1" applyProtection="1">
      <alignment vertical="center"/>
      <protection locked="0"/>
    </xf>
    <xf numFmtId="0" fontId="20" fillId="0" borderId="0" xfId="4" applyFont="1" applyAlignment="1" applyProtection="1">
      <alignment vertical="center"/>
      <protection locked="0"/>
    </xf>
    <xf numFmtId="0" fontId="6" fillId="0" borderId="0" xfId="4" applyFont="1" applyFill="1" applyAlignment="1" applyProtection="1">
      <alignment horizontal="right" vertical="center"/>
      <protection locked="0"/>
    </xf>
    <xf numFmtId="0" fontId="12" fillId="0" borderId="50" xfId="0" applyFont="1" applyBorder="1" applyAlignment="1">
      <alignment horizontal="center" vertical="center"/>
    </xf>
    <xf numFmtId="0" fontId="12" fillId="0" borderId="7" xfId="0" applyFont="1" applyFill="1" applyBorder="1" applyAlignment="1">
      <alignment horizontal="center" vertical="center" wrapText="1" shrinkToFit="1"/>
    </xf>
    <xf numFmtId="0" fontId="12" fillId="0" borderId="48" xfId="4" applyFont="1" applyBorder="1" applyAlignment="1">
      <alignment horizontal="center" vertical="center"/>
    </xf>
    <xf numFmtId="0" fontId="6" fillId="0" borderId="22" xfId="4" applyFont="1" applyBorder="1" applyAlignment="1">
      <alignment horizontal="center" vertical="center"/>
    </xf>
    <xf numFmtId="0" fontId="14" fillId="8" borderId="2" xfId="4" applyFont="1" applyFill="1" applyBorder="1" applyAlignment="1">
      <alignment horizontal="center" vertical="center"/>
    </xf>
    <xf numFmtId="0" fontId="8" fillId="0" borderId="0" xfId="4" applyFont="1" applyAlignment="1">
      <alignment vertical="center"/>
    </xf>
    <xf numFmtId="0" fontId="49" fillId="0" borderId="0" xfId="0" applyFont="1" applyAlignment="1">
      <alignment vertical="center"/>
    </xf>
    <xf numFmtId="0" fontId="0" fillId="0" borderId="0" xfId="0" applyAlignment="1">
      <alignment horizontal="right" vertical="center"/>
    </xf>
    <xf numFmtId="0" fontId="0" fillId="0" borderId="0" xfId="0" applyFont="1" applyAlignment="1">
      <alignment vertical="center"/>
    </xf>
    <xf numFmtId="0" fontId="0" fillId="0" borderId="0" xfId="0" applyFont="1" applyFill="1" applyBorder="1" applyAlignment="1">
      <alignment vertical="center"/>
    </xf>
    <xf numFmtId="0" fontId="0" fillId="0" borderId="0" xfId="0" applyFont="1" applyAlignment="1">
      <alignment horizontal="right" vertical="center"/>
    </xf>
    <xf numFmtId="0" fontId="46" fillId="8" borderId="22" xfId="0" applyFont="1" applyFill="1" applyBorder="1" applyAlignment="1">
      <alignment horizontal="center" vertical="center"/>
    </xf>
    <xf numFmtId="0" fontId="43" fillId="0" borderId="22" xfId="0" applyFont="1" applyBorder="1" applyAlignment="1">
      <alignment horizontal="center" vertical="center"/>
    </xf>
    <xf numFmtId="0" fontId="33" fillId="5" borderId="66" xfId="1" applyFont="1" applyFill="1" applyBorder="1" applyAlignment="1">
      <alignment horizontal="center" vertical="center"/>
    </xf>
    <xf numFmtId="0" fontId="33" fillId="9" borderId="71" xfId="1" applyFont="1" applyFill="1" applyBorder="1" applyAlignment="1">
      <alignment horizontal="center" vertical="center"/>
    </xf>
    <xf numFmtId="0" fontId="33" fillId="9" borderId="72" xfId="1" applyFont="1" applyFill="1" applyBorder="1" applyAlignment="1">
      <alignment horizontal="center" vertical="center"/>
    </xf>
    <xf numFmtId="0" fontId="33" fillId="7" borderId="66" xfId="1" applyFont="1" applyFill="1" applyBorder="1" applyAlignment="1">
      <alignment horizontal="center" vertical="center"/>
    </xf>
    <xf numFmtId="0" fontId="33" fillId="4" borderId="66" xfId="1" applyFont="1" applyFill="1" applyBorder="1" applyAlignment="1">
      <alignment horizontal="center" vertical="center"/>
    </xf>
    <xf numFmtId="0" fontId="33" fillId="6" borderId="66" xfId="1" applyFont="1" applyFill="1" applyBorder="1" applyAlignment="1">
      <alignment horizontal="center" vertical="center"/>
    </xf>
    <xf numFmtId="0" fontId="33" fillId="10" borderId="7" xfId="1" applyFont="1" applyFill="1" applyBorder="1" applyAlignment="1" applyProtection="1">
      <alignment horizontal="center" vertical="center" wrapText="1"/>
      <protection locked="0"/>
    </xf>
    <xf numFmtId="0" fontId="33" fillId="10" borderId="18" xfId="1" applyFont="1" applyFill="1" applyBorder="1" applyAlignment="1" applyProtection="1">
      <alignment horizontal="center" vertical="center" wrapText="1"/>
      <protection locked="0"/>
    </xf>
    <xf numFmtId="0" fontId="43" fillId="0" borderId="0" xfId="1" applyFont="1" applyAlignment="1" applyProtection="1">
      <alignment horizontal="right" vertical="center"/>
      <protection locked="0"/>
    </xf>
    <xf numFmtId="0" fontId="43" fillId="0" borderId="0" xfId="0" applyFont="1" applyAlignment="1">
      <alignment horizontal="right" vertical="center"/>
    </xf>
    <xf numFmtId="0" fontId="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Alignment="1">
      <alignment vertical="center"/>
    </xf>
    <xf numFmtId="0" fontId="46" fillId="0" borderId="22" xfId="0" applyFont="1" applyBorder="1" applyAlignment="1">
      <alignment horizontal="center" vertical="center"/>
    </xf>
    <xf numFmtId="0" fontId="43" fillId="0" borderId="0" xfId="0" applyFont="1" applyFill="1" applyBorder="1" applyAlignment="1">
      <alignment vertical="center"/>
    </xf>
    <xf numFmtId="0" fontId="43" fillId="4" borderId="2" xfId="0" applyFont="1" applyFill="1" applyBorder="1" applyAlignment="1">
      <alignment horizontal="center" vertical="center"/>
    </xf>
    <xf numFmtId="0" fontId="39" fillId="0" borderId="21" xfId="0" applyFont="1" applyFill="1" applyBorder="1" applyAlignment="1">
      <alignment horizontal="center" vertical="center" wrapText="1" shrinkToFit="1"/>
    </xf>
    <xf numFmtId="0" fontId="46" fillId="5" borderId="62" xfId="0" applyFont="1" applyFill="1" applyBorder="1" applyAlignment="1">
      <alignment horizontal="left" vertical="center"/>
    </xf>
    <xf numFmtId="0" fontId="43" fillId="0" borderId="62" xfId="0" applyFont="1" applyBorder="1" applyAlignment="1">
      <alignment horizontal="left" vertical="center"/>
    </xf>
    <xf numFmtId="0" fontId="50" fillId="0" borderId="62" xfId="0" applyFont="1" applyBorder="1" applyAlignment="1">
      <alignment horizontal="right" vertical="center"/>
    </xf>
    <xf numFmtId="0" fontId="46" fillId="8" borderId="62" xfId="0" applyFont="1" applyFill="1" applyBorder="1" applyAlignment="1">
      <alignment horizontal="left" vertical="center"/>
    </xf>
    <xf numFmtId="0" fontId="46" fillId="4" borderId="4" xfId="0" applyFont="1" applyFill="1" applyBorder="1" applyAlignment="1">
      <alignment vertical="center"/>
    </xf>
    <xf numFmtId="0" fontId="33" fillId="0" borderId="68" xfId="1" applyFont="1" applyFill="1" applyBorder="1" applyAlignment="1">
      <alignment vertical="center"/>
    </xf>
    <xf numFmtId="0" fontId="33" fillId="0" borderId="69" xfId="1" applyFont="1" applyFill="1" applyBorder="1" applyAlignment="1">
      <alignment vertical="center"/>
    </xf>
    <xf numFmtId="0" fontId="33" fillId="7" borderId="70" xfId="1" applyFont="1" applyFill="1" applyBorder="1" applyAlignment="1">
      <alignment horizontal="center" vertical="center"/>
    </xf>
    <xf numFmtId="0" fontId="31" fillId="0" borderId="0" xfId="0" applyFont="1" applyAlignment="1">
      <alignment vertical="center"/>
    </xf>
    <xf numFmtId="0" fontId="46" fillId="3" borderId="62" xfId="0" applyFont="1" applyFill="1" applyBorder="1" applyAlignment="1">
      <alignment horizontal="left" vertical="center"/>
    </xf>
    <xf numFmtId="0" fontId="39" fillId="0" borderId="7" xfId="0" applyFont="1" applyFill="1" applyBorder="1" applyAlignment="1">
      <alignment horizontal="center" vertical="center" wrapText="1" shrinkToFit="1"/>
    </xf>
    <xf numFmtId="0" fontId="14" fillId="0" borderId="0" xfId="4" applyFont="1" applyFill="1" applyBorder="1" applyAlignment="1">
      <alignment horizontal="center" vertical="center"/>
    </xf>
    <xf numFmtId="0" fontId="22" fillId="0" borderId="0" xfId="1" applyFont="1" applyFill="1" applyBorder="1" applyAlignment="1" applyProtection="1">
      <alignment vertical="center"/>
      <protection locked="0"/>
    </xf>
    <xf numFmtId="0" fontId="22" fillId="0" borderId="0" xfId="4" applyFont="1" applyFill="1" applyBorder="1" applyAlignment="1">
      <alignment vertical="center"/>
    </xf>
    <xf numFmtId="0" fontId="22" fillId="0" borderId="0" xfId="4" applyFont="1" applyFill="1" applyAlignment="1">
      <alignment vertical="center"/>
    </xf>
    <xf numFmtId="0" fontId="8" fillId="0" borderId="0" xfId="4" applyFont="1" applyFill="1" applyAlignment="1">
      <alignment vertical="center"/>
    </xf>
    <xf numFmtId="0" fontId="46" fillId="3" borderId="22" xfId="0" applyFont="1" applyFill="1" applyBorder="1" applyAlignment="1">
      <alignment horizontal="center" vertical="center"/>
    </xf>
    <xf numFmtId="0" fontId="46" fillId="3" borderId="35" xfId="0" applyFont="1" applyFill="1" applyBorder="1" applyAlignment="1">
      <alignment horizontal="left" vertical="center"/>
    </xf>
    <xf numFmtId="0" fontId="46" fillId="5" borderId="22" xfId="0" applyFont="1" applyFill="1" applyBorder="1" applyAlignment="1">
      <alignment horizontal="center" vertical="center"/>
    </xf>
    <xf numFmtId="0" fontId="6" fillId="7" borderId="0" xfId="1" applyFont="1" applyFill="1" applyAlignment="1">
      <alignment vertical="center"/>
    </xf>
    <xf numFmtId="0" fontId="6" fillId="0" borderId="0" xfId="1" applyFont="1" applyFill="1" applyAlignment="1" applyProtection="1">
      <alignment horizontal="left" vertical="center"/>
      <protection locked="0"/>
    </xf>
    <xf numFmtId="0" fontId="48" fillId="0" borderId="7" xfId="1" applyFont="1" applyFill="1" applyBorder="1" applyAlignment="1">
      <alignment horizontal="center" vertical="center"/>
    </xf>
    <xf numFmtId="0" fontId="48" fillId="0" borderId="17" xfId="1" applyFont="1" applyFill="1" applyBorder="1" applyAlignment="1">
      <alignment horizontal="center" vertical="center"/>
    </xf>
    <xf numFmtId="0" fontId="48" fillId="0" borderId="18" xfId="1" applyFont="1" applyFill="1" applyBorder="1" applyAlignment="1">
      <alignment horizontal="center" vertical="center"/>
    </xf>
    <xf numFmtId="0" fontId="33" fillId="0" borderId="37" xfId="1" applyFont="1" applyFill="1" applyBorder="1" applyAlignment="1">
      <alignment horizontal="center" vertical="center"/>
    </xf>
    <xf numFmtId="0" fontId="33" fillId="0" borderId="62" xfId="1" applyFont="1" applyFill="1" applyBorder="1" applyAlignment="1">
      <alignment horizontal="center" vertical="center"/>
    </xf>
    <xf numFmtId="0" fontId="33" fillId="0" borderId="22" xfId="1" applyFont="1" applyFill="1" applyBorder="1" applyAlignment="1">
      <alignment horizontal="center" vertical="center"/>
    </xf>
    <xf numFmtId="0" fontId="33" fillId="11" borderId="63" xfId="1" applyFont="1" applyFill="1" applyBorder="1" applyAlignment="1">
      <alignment vertical="center"/>
    </xf>
    <xf numFmtId="0" fontId="33" fillId="12" borderId="63" xfId="1" applyFont="1" applyFill="1" applyBorder="1" applyAlignment="1">
      <alignment vertical="center"/>
    </xf>
    <xf numFmtId="0" fontId="33" fillId="13" borderId="63" xfId="1" applyFont="1" applyFill="1" applyBorder="1" applyAlignment="1">
      <alignment vertical="center"/>
    </xf>
    <xf numFmtId="0" fontId="33" fillId="14" borderId="63" xfId="1" applyFont="1" applyFill="1" applyBorder="1" applyAlignment="1">
      <alignment vertical="center"/>
    </xf>
    <xf numFmtId="0" fontId="33" fillId="14" borderId="67" xfId="1" applyFont="1" applyFill="1" applyBorder="1" applyAlignment="1">
      <alignment vertical="center"/>
    </xf>
    <xf numFmtId="0" fontId="6" fillId="0" borderId="23" xfId="4" applyFont="1" applyBorder="1" applyAlignment="1">
      <alignment horizontal="center" vertical="center"/>
    </xf>
    <xf numFmtId="0" fontId="47" fillId="0" borderId="73" xfId="1" applyFont="1" applyBorder="1" applyAlignment="1" applyProtection="1">
      <alignment horizontal="center" vertical="center" wrapText="1"/>
      <protection locked="0"/>
    </xf>
    <xf numFmtId="165" fontId="33" fillId="4" borderId="74" xfId="1" applyNumberFormat="1" applyFont="1" applyFill="1" applyBorder="1" applyAlignment="1">
      <alignment horizontal="right" vertical="center"/>
    </xf>
    <xf numFmtId="3" fontId="33" fillId="4" borderId="49" xfId="1" applyNumberFormat="1" applyFont="1" applyFill="1" applyBorder="1" applyAlignment="1">
      <alignment horizontal="right" vertical="center"/>
    </xf>
    <xf numFmtId="3" fontId="33" fillId="4" borderId="45" xfId="1" applyNumberFormat="1" applyFont="1" applyFill="1" applyBorder="1" applyAlignment="1">
      <alignment horizontal="right" vertical="center"/>
    </xf>
    <xf numFmtId="3" fontId="33" fillId="0" borderId="0" xfId="1" applyNumberFormat="1" applyFont="1" applyAlignment="1" applyProtection="1">
      <alignment horizontal="right" vertical="center"/>
      <protection locked="0"/>
    </xf>
    <xf numFmtId="3" fontId="33" fillId="0" borderId="0" xfId="1" applyNumberFormat="1" applyFont="1" applyBorder="1" applyAlignment="1" applyProtection="1">
      <alignment horizontal="right" vertical="center" wrapText="1"/>
      <protection locked="0"/>
    </xf>
    <xf numFmtId="3" fontId="33" fillId="0" borderId="0" xfId="1" applyNumberFormat="1" applyFont="1" applyBorder="1" applyAlignment="1" applyProtection="1">
      <alignment horizontal="right" vertical="center"/>
      <protection locked="0"/>
    </xf>
    <xf numFmtId="3" fontId="0" fillId="7" borderId="0" xfId="0" applyNumberFormat="1" applyFill="1" applyAlignment="1">
      <alignment horizontal="right"/>
    </xf>
    <xf numFmtId="3" fontId="12" fillId="0" borderId="74" xfId="4" applyNumberFormat="1" applyFont="1" applyBorder="1" applyAlignment="1" applyProtection="1">
      <alignment horizontal="right" vertical="center"/>
      <protection locked="0"/>
    </xf>
    <xf numFmtId="3" fontId="12" fillId="0" borderId="75" xfId="4" applyNumberFormat="1" applyFont="1" applyBorder="1" applyAlignment="1" applyProtection="1">
      <alignment horizontal="right" vertical="center"/>
      <protection locked="0"/>
    </xf>
    <xf numFmtId="3" fontId="6" fillId="0" borderId="47" xfId="4" applyNumberFormat="1" applyFont="1" applyBorder="1" applyAlignment="1" applyProtection="1">
      <alignment horizontal="right" vertical="center"/>
      <protection locked="0"/>
    </xf>
    <xf numFmtId="3" fontId="6" fillId="0" borderId="35" xfId="4" applyNumberFormat="1" applyFont="1" applyBorder="1" applyAlignment="1" applyProtection="1">
      <alignment horizontal="right" vertical="center"/>
      <protection locked="0"/>
    </xf>
    <xf numFmtId="3" fontId="6" fillId="0" borderId="50" xfId="4" applyNumberFormat="1" applyFont="1" applyBorder="1" applyAlignment="1" applyProtection="1">
      <alignment horizontal="right" vertical="center"/>
      <protection locked="0"/>
    </xf>
    <xf numFmtId="3" fontId="6" fillId="0" borderId="62" xfId="4" applyNumberFormat="1" applyFont="1" applyBorder="1" applyAlignment="1" applyProtection="1">
      <alignment horizontal="right" vertical="center"/>
      <protection locked="0"/>
    </xf>
    <xf numFmtId="3" fontId="6" fillId="0" borderId="51" xfId="4" applyNumberFormat="1" applyFont="1" applyBorder="1" applyAlignment="1" applyProtection="1">
      <alignment horizontal="right" vertical="center"/>
      <protection locked="0"/>
    </xf>
    <xf numFmtId="3" fontId="6" fillId="0" borderId="76" xfId="4" applyNumberFormat="1" applyFont="1" applyBorder="1" applyAlignment="1" applyProtection="1">
      <alignment horizontal="right" vertical="center"/>
      <protection locked="0"/>
    </xf>
    <xf numFmtId="3" fontId="22" fillId="8" borderId="8" xfId="1" applyNumberFormat="1" applyFont="1" applyFill="1" applyBorder="1" applyAlignment="1" applyProtection="1">
      <alignment horizontal="right" vertical="center"/>
      <protection locked="0"/>
    </xf>
    <xf numFmtId="3" fontId="22" fillId="8" borderId="77" xfId="1" applyNumberFormat="1" applyFont="1" applyFill="1" applyBorder="1" applyAlignment="1" applyProtection="1">
      <alignment horizontal="left" vertical="center"/>
      <protection locked="0"/>
    </xf>
    <xf numFmtId="0" fontId="33" fillId="3" borderId="79" xfId="1" applyFont="1" applyFill="1" applyBorder="1" applyAlignment="1">
      <alignment horizontal="center" vertical="center"/>
    </xf>
    <xf numFmtId="0" fontId="33" fillId="0" borderId="80" xfId="1" applyFont="1" applyBorder="1" applyAlignment="1">
      <alignment horizontal="center" vertical="center"/>
    </xf>
    <xf numFmtId="0" fontId="33" fillId="0" borderId="81" xfId="1" applyFont="1" applyBorder="1" applyAlignment="1">
      <alignment horizontal="center" vertical="center"/>
    </xf>
    <xf numFmtId="0" fontId="33" fillId="0" borderId="82" xfId="1" applyFont="1" applyBorder="1" applyAlignment="1">
      <alignment horizontal="center" vertical="center"/>
    </xf>
    <xf numFmtId="0" fontId="33" fillId="0" borderId="22" xfId="1" applyFont="1" applyBorder="1" applyAlignment="1" applyProtection="1">
      <alignment horizontal="center" vertical="center"/>
      <protection locked="0"/>
    </xf>
    <xf numFmtId="0" fontId="6" fillId="0" borderId="83" xfId="1" applyFont="1" applyBorder="1" applyAlignment="1">
      <alignment vertical="center"/>
    </xf>
    <xf numFmtId="0" fontId="39" fillId="0" borderId="39" xfId="1" applyFont="1" applyFill="1" applyBorder="1" applyAlignment="1" applyProtection="1">
      <alignment horizontal="left" vertical="center" wrapText="1" indent="1"/>
      <protection locked="0"/>
    </xf>
    <xf numFmtId="0" fontId="39" fillId="0" borderId="37" xfId="1" applyFont="1" applyFill="1" applyBorder="1" applyAlignment="1" applyProtection="1">
      <alignment horizontal="left" vertical="center" wrapText="1" indent="1"/>
      <protection locked="0"/>
    </xf>
    <xf numFmtId="0" fontId="39" fillId="0" borderId="39" xfId="1" applyFont="1" applyBorder="1" applyAlignment="1" applyProtection="1">
      <alignment horizontal="left" vertical="center" wrapText="1" indent="1"/>
      <protection locked="0"/>
    </xf>
    <xf numFmtId="0" fontId="39" fillId="0" borderId="3" xfId="1" applyFont="1" applyBorder="1" applyAlignment="1" applyProtection="1">
      <alignment horizontal="left" vertical="center" wrapText="1" indent="1"/>
      <protection locked="0"/>
    </xf>
    <xf numFmtId="0" fontId="39" fillId="0" borderId="17" xfId="1" applyFont="1" applyBorder="1" applyAlignment="1" applyProtection="1">
      <alignment horizontal="left" vertical="center" wrapText="1" indent="1"/>
      <protection locked="0"/>
    </xf>
    <xf numFmtId="0" fontId="33" fillId="0" borderId="40" xfId="1" applyFont="1" applyBorder="1" applyAlignment="1" applyProtection="1">
      <alignment horizontal="left" vertical="center" indent="1"/>
      <protection locked="0"/>
    </xf>
    <xf numFmtId="0" fontId="33" fillId="0" borderId="6" xfId="1" applyFont="1" applyBorder="1" applyAlignment="1" applyProtection="1">
      <alignment horizontal="left" vertical="center" indent="1"/>
      <protection locked="0"/>
    </xf>
    <xf numFmtId="0" fontId="6" fillId="0" borderId="6" xfId="1" applyFont="1" applyBorder="1" applyAlignment="1" applyProtection="1">
      <alignment horizontal="left" vertical="center" indent="1"/>
      <protection locked="0"/>
    </xf>
    <xf numFmtId="0" fontId="34" fillId="0" borderId="6" xfId="1" applyFont="1" applyBorder="1" applyAlignment="1" applyProtection="1">
      <alignment horizontal="left" indent="1"/>
      <protection locked="0"/>
    </xf>
    <xf numFmtId="0" fontId="33" fillId="0" borderId="42" xfId="1" applyFont="1" applyBorder="1" applyAlignment="1" applyProtection="1">
      <alignment horizontal="left" vertical="center" indent="1"/>
      <protection locked="0"/>
    </xf>
    <xf numFmtId="0" fontId="33" fillId="0" borderId="1" xfId="1" applyFont="1" applyBorder="1" applyAlignment="1" applyProtection="1">
      <alignment horizontal="left" vertical="center" indent="1"/>
      <protection locked="0"/>
    </xf>
    <xf numFmtId="0" fontId="34" fillId="0" borderId="14" xfId="1" applyFont="1" applyBorder="1" applyAlignment="1" applyProtection="1">
      <alignment horizontal="left" vertical="top" wrapText="1" indent="1"/>
      <protection locked="0"/>
    </xf>
    <xf numFmtId="0" fontId="33" fillId="0" borderId="14" xfId="1" applyFont="1" applyBorder="1" applyAlignment="1" applyProtection="1">
      <alignment horizontal="left" vertical="top" wrapText="1" indent="1"/>
      <protection locked="0"/>
    </xf>
    <xf numFmtId="0" fontId="33" fillId="0" borderId="6" xfId="1" applyFont="1" applyBorder="1" applyAlignment="1" applyProtection="1">
      <alignment horizontal="left" vertical="top" wrapText="1" indent="1"/>
      <protection locked="0"/>
    </xf>
    <xf numFmtId="0" fontId="34" fillId="0" borderId="6" xfId="1" applyFont="1" applyBorder="1" applyAlignment="1" applyProtection="1">
      <alignment horizontal="left" vertical="top" wrapText="1" indent="1"/>
      <protection locked="0"/>
    </xf>
    <xf numFmtId="0" fontId="34" fillId="0" borderId="42" xfId="1" applyFont="1" applyBorder="1" applyAlignment="1" applyProtection="1">
      <alignment horizontal="left" vertical="top" wrapText="1" indent="1"/>
      <protection locked="0"/>
    </xf>
    <xf numFmtId="0" fontId="33" fillId="0" borderId="49" xfId="1" applyFont="1" applyBorder="1" applyAlignment="1" applyProtection="1">
      <alignment horizontal="left" vertical="center" indent="1"/>
      <protection locked="0"/>
    </xf>
    <xf numFmtId="0" fontId="33" fillId="0" borderId="37" xfId="1" applyFont="1" applyBorder="1" applyAlignment="1" applyProtection="1">
      <alignment horizontal="left" vertical="center" indent="1"/>
      <protection locked="0"/>
    </xf>
    <xf numFmtId="0" fontId="33" fillId="0" borderId="3" xfId="1" applyFont="1" applyBorder="1" applyAlignment="1" applyProtection="1">
      <alignment horizontal="left" vertical="center" indent="1"/>
      <protection locked="0"/>
    </xf>
    <xf numFmtId="0" fontId="33" fillId="0" borderId="39" xfId="1" applyFont="1" applyFill="1" applyBorder="1" applyAlignment="1" applyProtection="1">
      <alignment horizontal="left" vertical="center" indent="1"/>
      <protection locked="0"/>
    </xf>
    <xf numFmtId="0" fontId="51" fillId="0" borderId="0" xfId="1" applyFont="1" applyAlignment="1">
      <alignment vertical="center"/>
    </xf>
    <xf numFmtId="0" fontId="33" fillId="0" borderId="10" xfId="1" applyFont="1" applyBorder="1" applyAlignment="1" applyProtection="1">
      <alignment horizontal="left" vertical="center" indent="1"/>
      <protection locked="0"/>
    </xf>
    <xf numFmtId="0" fontId="33" fillId="0" borderId="77" xfId="1" applyFont="1" applyBorder="1" applyAlignment="1" applyProtection="1">
      <alignment horizontal="left" vertical="center" indent="1"/>
      <protection locked="0"/>
    </xf>
    <xf numFmtId="0" fontId="33" fillId="0" borderId="2" xfId="1" applyFont="1" applyBorder="1" applyAlignment="1" applyProtection="1">
      <alignment horizontal="left" vertical="center" indent="1"/>
      <protection locked="0"/>
    </xf>
    <xf numFmtId="0" fontId="33" fillId="0" borderId="23" xfId="1" applyFont="1" applyBorder="1" applyAlignment="1" applyProtection="1">
      <alignment horizontal="left" vertical="center" indent="1"/>
      <protection locked="0"/>
    </xf>
    <xf numFmtId="0" fontId="34" fillId="4" borderId="88" xfId="1" applyFont="1" applyFill="1" applyBorder="1" applyAlignment="1" applyProtection="1">
      <alignment horizontal="left" vertical="center" indent="1" readingOrder="1"/>
      <protection locked="0"/>
    </xf>
    <xf numFmtId="0" fontId="34" fillId="4" borderId="89" xfId="1" applyFont="1" applyFill="1" applyBorder="1" applyAlignment="1" applyProtection="1">
      <alignment horizontal="left" vertical="center" indent="1" readingOrder="1"/>
      <protection locked="0"/>
    </xf>
    <xf numFmtId="0" fontId="33" fillId="0" borderId="78" xfId="1" applyFont="1" applyBorder="1" applyAlignment="1" applyProtection="1">
      <alignment horizontal="left" vertical="center" indent="1" readingOrder="1"/>
      <protection locked="0"/>
    </xf>
    <xf numFmtId="0" fontId="33" fillId="0" borderId="35" xfId="1" applyFont="1" applyBorder="1" applyAlignment="1" applyProtection="1">
      <alignment horizontal="left" vertical="center" wrapText="1" indent="1" readingOrder="1"/>
      <protection locked="0"/>
    </xf>
    <xf numFmtId="49" fontId="48" fillId="0" borderId="35" xfId="1" applyNumberFormat="1" applyFont="1" applyBorder="1" applyAlignment="1" applyProtection="1">
      <alignment horizontal="left" vertical="center" wrapText="1" indent="1" readingOrder="1"/>
      <protection locked="0"/>
    </xf>
    <xf numFmtId="0" fontId="33" fillId="7" borderId="87" xfId="1" applyFont="1" applyFill="1" applyBorder="1" applyAlignment="1" applyProtection="1">
      <alignment horizontal="left" vertical="center" indent="1" readingOrder="1"/>
      <protection locked="0"/>
    </xf>
    <xf numFmtId="49" fontId="48" fillId="0" borderId="25" xfId="1" applyNumberFormat="1" applyFont="1" applyBorder="1" applyAlignment="1" applyProtection="1">
      <alignment horizontal="left" vertical="center" wrapText="1" indent="1" readingOrder="1"/>
      <protection locked="0"/>
    </xf>
    <xf numFmtId="0" fontId="34" fillId="8" borderId="90" xfId="1" applyFont="1" applyFill="1" applyBorder="1" applyAlignment="1" applyProtection="1">
      <alignment horizontal="left" vertical="center" wrapText="1" indent="1"/>
      <protection locked="0"/>
    </xf>
    <xf numFmtId="3" fontId="47" fillId="0" borderId="28" xfId="1" applyNumberFormat="1" applyFont="1" applyBorder="1" applyAlignment="1" applyProtection="1">
      <alignment horizontal="left" vertical="center" wrapText="1" indent="1"/>
      <protection locked="0"/>
    </xf>
    <xf numFmtId="3" fontId="33" fillId="0" borderId="28" xfId="1" applyNumberFormat="1" applyFont="1" applyBorder="1" applyAlignment="1" applyProtection="1">
      <alignment horizontal="left" vertical="center" indent="1"/>
      <protection locked="0"/>
    </xf>
    <xf numFmtId="3" fontId="33" fillId="0" borderId="28" xfId="1" applyNumberFormat="1" applyFont="1" applyBorder="1" applyAlignment="1" applyProtection="1">
      <alignment horizontal="left" vertical="center" wrapText="1" indent="1"/>
      <protection locked="0"/>
    </xf>
    <xf numFmtId="3" fontId="34" fillId="8" borderId="28" xfId="1" applyNumberFormat="1" applyFont="1" applyFill="1" applyBorder="1" applyAlignment="1" applyProtection="1">
      <alignment horizontal="left" vertical="center" wrapText="1" indent="1"/>
      <protection locked="0"/>
    </xf>
    <xf numFmtId="3" fontId="33" fillId="0" borderId="12" xfId="1" applyNumberFormat="1" applyFont="1" applyBorder="1" applyAlignment="1" applyProtection="1">
      <alignment horizontal="left" vertical="center" wrapText="1" indent="1"/>
      <protection locked="0"/>
    </xf>
    <xf numFmtId="3" fontId="33" fillId="0" borderId="37" xfId="1" applyNumberFormat="1" applyFont="1" applyBorder="1" applyAlignment="1" applyProtection="1">
      <alignment horizontal="left" vertical="center" wrapText="1" indent="1"/>
      <protection locked="0"/>
    </xf>
    <xf numFmtId="3" fontId="34" fillId="0" borderId="77" xfId="1" applyNumberFormat="1" applyFont="1" applyFill="1" applyBorder="1" applyAlignment="1" applyProtection="1">
      <alignment horizontal="left" vertical="center" indent="1"/>
      <protection locked="0"/>
    </xf>
    <xf numFmtId="0" fontId="33" fillId="0" borderId="12" xfId="1" applyFont="1" applyBorder="1" applyAlignment="1" applyProtection="1">
      <alignment horizontal="left" vertical="center" wrapText="1" indent="1"/>
      <protection locked="0"/>
    </xf>
    <xf numFmtId="0" fontId="33" fillId="8" borderId="37" xfId="1" applyFont="1" applyFill="1" applyBorder="1" applyAlignment="1" applyProtection="1">
      <alignment horizontal="left" vertical="center" indent="1"/>
      <protection locked="0"/>
    </xf>
    <xf numFmtId="0" fontId="33" fillId="8" borderId="37" xfId="1" applyFont="1" applyFill="1" applyBorder="1" applyAlignment="1" applyProtection="1">
      <alignment horizontal="left" vertical="center" wrapText="1" indent="1"/>
      <protection locked="0"/>
    </xf>
    <xf numFmtId="0" fontId="33" fillId="0" borderId="50" xfId="1" applyFont="1" applyBorder="1" applyAlignment="1" applyProtection="1">
      <alignment horizontal="left" vertical="center" wrapText="1" indent="1"/>
      <protection locked="0"/>
    </xf>
    <xf numFmtId="0" fontId="33" fillId="0" borderId="6" xfId="1" applyFont="1" applyBorder="1" applyAlignment="1" applyProtection="1">
      <alignment horizontal="left" vertical="center" wrapText="1" indent="1"/>
      <protection locked="0"/>
    </xf>
    <xf numFmtId="0" fontId="33" fillId="0" borderId="42" xfId="1" applyFont="1" applyBorder="1" applyAlignment="1" applyProtection="1">
      <alignment horizontal="left" vertical="center" wrapText="1" indent="1"/>
      <protection locked="0"/>
    </xf>
    <xf numFmtId="0" fontId="34" fillId="0" borderId="1" xfId="1" applyFont="1" applyBorder="1" applyAlignment="1" applyProtection="1">
      <alignment horizontal="left" vertical="center" wrapText="1" indent="1"/>
      <protection locked="0"/>
    </xf>
    <xf numFmtId="0" fontId="33" fillId="7" borderId="91" xfId="1" applyFont="1" applyFill="1" applyBorder="1" applyAlignment="1">
      <alignment horizontal="center" vertical="center"/>
    </xf>
    <xf numFmtId="0" fontId="33" fillId="7" borderId="92" xfId="1" applyFont="1" applyFill="1" applyBorder="1" applyAlignment="1">
      <alignment horizontal="center" vertical="center" wrapText="1"/>
    </xf>
    <xf numFmtId="0" fontId="33" fillId="0" borderId="93" xfId="1" applyFont="1" applyFill="1" applyBorder="1" applyAlignment="1">
      <alignment horizontal="center" vertical="center" wrapText="1"/>
    </xf>
    <xf numFmtId="0" fontId="47" fillId="0" borderId="26" xfId="1" applyFont="1" applyFill="1" applyBorder="1" applyAlignment="1">
      <alignment horizontal="center" vertical="center" wrapText="1"/>
    </xf>
    <xf numFmtId="3" fontId="49" fillId="0" borderId="0" xfId="0" applyNumberFormat="1" applyFont="1"/>
    <xf numFmtId="0" fontId="43" fillId="0" borderId="76" xfId="0" applyFont="1" applyBorder="1" applyAlignment="1">
      <alignment horizontal="left" vertical="center"/>
    </xf>
    <xf numFmtId="3" fontId="33" fillId="0" borderId="37" xfId="1" applyNumberFormat="1" applyFont="1" applyFill="1" applyBorder="1" applyAlignment="1" applyProtection="1">
      <alignment horizontal="right" vertical="center" wrapText="1" indent="1"/>
      <protection locked="0"/>
    </xf>
    <xf numFmtId="3" fontId="33" fillId="0" borderId="75" xfId="1" applyNumberFormat="1" applyFont="1" applyBorder="1" applyAlignment="1" applyProtection="1">
      <alignment horizontal="right" vertical="center" indent="1"/>
      <protection locked="0"/>
    </xf>
    <xf numFmtId="3" fontId="33" fillId="0" borderId="62" xfId="1" applyNumberFormat="1" applyFont="1" applyBorder="1" applyAlignment="1" applyProtection="1">
      <alignment horizontal="right" vertical="center" indent="1"/>
      <protection locked="0"/>
    </xf>
    <xf numFmtId="3" fontId="33" fillId="0" borderId="4" xfId="1" applyNumberFormat="1" applyFont="1" applyBorder="1" applyAlignment="1" applyProtection="1">
      <alignment horizontal="right" vertical="center" indent="1"/>
      <protection hidden="1"/>
    </xf>
    <xf numFmtId="3" fontId="33" fillId="0" borderId="76" xfId="1" applyNumberFormat="1" applyFont="1" applyBorder="1" applyAlignment="1" applyProtection="1">
      <alignment horizontal="right" vertical="center" indent="1"/>
      <protection locked="0"/>
    </xf>
    <xf numFmtId="3" fontId="33" fillId="0" borderId="89" xfId="1" applyNumberFormat="1" applyFont="1" applyBorder="1" applyAlignment="1" applyProtection="1">
      <alignment horizontal="right" vertical="center" indent="1"/>
      <protection locked="0"/>
    </xf>
    <xf numFmtId="3" fontId="33" fillId="0" borderId="4" xfId="1" applyNumberFormat="1" applyFont="1" applyBorder="1" applyAlignment="1">
      <alignment horizontal="right" vertical="center" indent="1"/>
    </xf>
    <xf numFmtId="3" fontId="33" fillId="0" borderId="8" xfId="1" applyNumberFormat="1" applyFont="1" applyBorder="1" applyAlignment="1">
      <alignment horizontal="right" vertical="center" indent="1"/>
    </xf>
    <xf numFmtId="3" fontId="33" fillId="0" borderId="34" xfId="1" applyNumberFormat="1" applyFont="1" applyBorder="1" applyAlignment="1" applyProtection="1">
      <alignment horizontal="right" vertical="center" indent="1"/>
      <protection locked="0"/>
    </xf>
    <xf numFmtId="3" fontId="33" fillId="0" borderId="35" xfId="1" applyNumberFormat="1" applyFont="1" applyBorder="1" applyAlignment="1" applyProtection="1">
      <alignment horizontal="right" vertical="center" indent="1"/>
    </xf>
    <xf numFmtId="3" fontId="33" fillId="0" borderId="37" xfId="1" applyNumberFormat="1" applyFont="1" applyBorder="1" applyAlignment="1" applyProtection="1">
      <alignment horizontal="right" vertical="center" indent="1"/>
      <protection locked="0"/>
    </xf>
    <xf numFmtId="3" fontId="33" fillId="0" borderId="62" xfId="1" applyNumberFormat="1" applyFont="1" applyBorder="1" applyAlignment="1" applyProtection="1">
      <alignment horizontal="right" vertical="center" indent="1"/>
    </xf>
    <xf numFmtId="3" fontId="33" fillId="0" borderId="62" xfId="1" applyNumberFormat="1" applyFont="1" applyBorder="1" applyAlignment="1" applyProtection="1">
      <alignment horizontal="right" vertical="center" wrapText="1" indent="1"/>
    </xf>
    <xf numFmtId="3" fontId="33" fillId="0" borderId="39" xfId="1" applyNumberFormat="1" applyFont="1" applyBorder="1" applyAlignment="1" applyProtection="1">
      <alignment horizontal="right" vertical="center" indent="1"/>
      <protection locked="0"/>
    </xf>
    <xf numFmtId="3" fontId="33" fillId="0" borderId="76" xfId="1" applyNumberFormat="1" applyFont="1" applyBorder="1" applyAlignment="1" applyProtection="1">
      <alignment horizontal="right" vertical="center" wrapText="1" indent="1"/>
    </xf>
    <xf numFmtId="3" fontId="33" fillId="0" borderId="3" xfId="1" applyNumberFormat="1" applyFont="1" applyBorder="1" applyAlignment="1" applyProtection="1">
      <alignment horizontal="right" vertical="center" wrapText="1" indent="1"/>
      <protection locked="0"/>
    </xf>
    <xf numFmtId="3" fontId="33" fillId="0" borderId="8" xfId="1" applyNumberFormat="1" applyFont="1" applyBorder="1" applyAlignment="1" applyProtection="1">
      <alignment horizontal="right" vertical="center" wrapText="1" indent="1"/>
    </xf>
    <xf numFmtId="3" fontId="33" fillId="0" borderId="49" xfId="1" applyNumberFormat="1" applyFont="1" applyBorder="1" applyAlignment="1" applyProtection="1">
      <alignment horizontal="right" vertical="center" indent="1"/>
      <protection locked="0"/>
    </xf>
    <xf numFmtId="3" fontId="33" fillId="0" borderId="89" xfId="1" applyNumberFormat="1" applyFont="1" applyBorder="1" applyAlignment="1" applyProtection="1">
      <alignment horizontal="right" vertical="center" indent="1"/>
    </xf>
    <xf numFmtId="3" fontId="33" fillId="0" borderId="33" xfId="1" applyNumberFormat="1" applyFont="1" applyBorder="1" applyAlignment="1" applyProtection="1">
      <alignment horizontal="right" vertical="center" indent="1"/>
    </xf>
    <xf numFmtId="3" fontId="33" fillId="0" borderId="36" xfId="1" applyNumberFormat="1" applyFont="1" applyBorder="1" applyAlignment="1" applyProtection="1">
      <alignment horizontal="right" vertical="center" indent="1"/>
    </xf>
    <xf numFmtId="3" fontId="33" fillId="0" borderId="3" xfId="1" applyNumberFormat="1" applyFont="1" applyBorder="1" applyAlignment="1" applyProtection="1">
      <alignment horizontal="right" vertical="center" indent="1"/>
    </xf>
    <xf numFmtId="3" fontId="33" fillId="0" borderId="8" xfId="1" applyNumberFormat="1" applyFont="1" applyBorder="1" applyAlignment="1" applyProtection="1">
      <alignment horizontal="right" vertical="center" indent="1"/>
    </xf>
    <xf numFmtId="3" fontId="33" fillId="0" borderId="34" xfId="1" applyNumberFormat="1" applyFont="1" applyBorder="1" applyAlignment="1" applyProtection="1">
      <alignment horizontal="right" vertical="center" indent="1"/>
      <protection hidden="1"/>
    </xf>
    <xf numFmtId="4" fontId="33" fillId="0" borderId="4" xfId="1" applyNumberFormat="1" applyFont="1" applyBorder="1" applyAlignment="1" applyProtection="1">
      <alignment horizontal="right" vertical="center" indent="1"/>
      <protection locked="0"/>
    </xf>
    <xf numFmtId="3" fontId="33" fillId="0" borderId="4" xfId="1" applyNumberFormat="1" applyFont="1" applyBorder="1" applyAlignment="1" applyProtection="1">
      <alignment horizontal="right" vertical="center" indent="1"/>
    </xf>
    <xf numFmtId="3" fontId="33" fillId="0" borderId="35" xfId="1" applyNumberFormat="1" applyFont="1" applyBorder="1" applyAlignment="1" applyProtection="1">
      <alignment horizontal="right" vertical="center" indent="1"/>
      <protection locked="0"/>
    </xf>
    <xf numFmtId="3" fontId="39" fillId="0" borderId="35" xfId="1" applyNumberFormat="1" applyFont="1" applyBorder="1" applyAlignment="1" applyProtection="1">
      <alignment horizontal="right" vertical="center" wrapText="1" indent="1"/>
      <protection locked="0"/>
    </xf>
    <xf numFmtId="3" fontId="39" fillId="0" borderId="94" xfId="1" applyNumberFormat="1" applyFont="1" applyBorder="1" applyAlignment="1" applyProtection="1">
      <alignment horizontal="right" vertical="center" wrapText="1" indent="1"/>
      <protection locked="0"/>
    </xf>
    <xf numFmtId="3" fontId="39" fillId="0" borderId="4" xfId="1" applyNumberFormat="1" applyFont="1" applyBorder="1" applyAlignment="1" applyProtection="1">
      <alignment horizontal="right" vertical="center" wrapText="1" indent="1"/>
      <protection hidden="1"/>
    </xf>
    <xf numFmtId="3" fontId="39" fillId="0" borderId="75" xfId="1" applyNumberFormat="1" applyFont="1" applyBorder="1" applyAlignment="1" applyProtection="1">
      <alignment horizontal="right" vertical="center" wrapText="1" indent="1"/>
      <protection locked="0"/>
    </xf>
    <xf numFmtId="3" fontId="33" fillId="0" borderId="36" xfId="1" applyNumberFormat="1" applyFont="1" applyBorder="1" applyAlignment="1" applyProtection="1">
      <alignment horizontal="right" vertical="center" indent="1"/>
      <protection locked="0"/>
    </xf>
    <xf numFmtId="3" fontId="33" fillId="0" borderId="8" xfId="1" applyNumberFormat="1" applyFont="1" applyBorder="1" applyAlignment="1" applyProtection="1">
      <alignment horizontal="right" vertical="center" indent="1"/>
      <protection hidden="1"/>
    </xf>
    <xf numFmtId="3" fontId="34" fillId="3" borderId="28" xfId="1" applyNumberFormat="1" applyFont="1" applyFill="1" applyBorder="1" applyAlignment="1">
      <alignment horizontal="right" vertical="center" indent="1"/>
    </xf>
    <xf numFmtId="3" fontId="34" fillId="3" borderId="37" xfId="1" applyNumberFormat="1" applyFont="1" applyFill="1" applyBorder="1" applyAlignment="1">
      <alignment horizontal="right" vertical="center" indent="1"/>
    </xf>
    <xf numFmtId="3" fontId="33" fillId="3" borderId="28" xfId="1" applyNumberFormat="1" applyFont="1" applyFill="1" applyBorder="1" applyAlignment="1">
      <alignment horizontal="right" vertical="center" indent="1"/>
    </xf>
    <xf numFmtId="3" fontId="33" fillId="6" borderId="29" xfId="1" applyNumberFormat="1" applyFont="1" applyFill="1" applyBorder="1" applyAlignment="1">
      <alignment horizontal="right" vertical="center" indent="1"/>
    </xf>
    <xf numFmtId="3" fontId="33" fillId="6" borderId="95" xfId="1" applyNumberFormat="1" applyFont="1" applyFill="1" applyBorder="1" applyAlignment="1">
      <alignment horizontal="right" vertical="center" indent="1"/>
    </xf>
    <xf numFmtId="3" fontId="33" fillId="3" borderId="29" xfId="1" applyNumberFormat="1" applyFont="1" applyFill="1" applyBorder="1" applyAlignment="1">
      <alignment horizontal="right" vertical="center" indent="1"/>
    </xf>
    <xf numFmtId="3" fontId="33" fillId="6" borderId="30" xfId="1" applyNumberFormat="1" applyFont="1" applyFill="1" applyBorder="1" applyAlignment="1">
      <alignment horizontal="right" vertical="center" indent="1"/>
    </xf>
    <xf numFmtId="3" fontId="33" fillId="6" borderId="96" xfId="1" applyNumberFormat="1" applyFont="1" applyFill="1" applyBorder="1" applyAlignment="1">
      <alignment horizontal="right" vertical="center" indent="1"/>
    </xf>
    <xf numFmtId="3" fontId="33" fillId="6" borderId="97" xfId="1" applyNumberFormat="1" applyFont="1" applyFill="1" applyBorder="1" applyAlignment="1">
      <alignment horizontal="right" vertical="center" indent="1"/>
    </xf>
    <xf numFmtId="3" fontId="33" fillId="3" borderId="30" xfId="1" applyNumberFormat="1" applyFont="1" applyFill="1" applyBorder="1" applyAlignment="1">
      <alignment horizontal="right" vertical="center" indent="1"/>
    </xf>
    <xf numFmtId="164" fontId="33" fillId="2" borderId="96" xfId="1" applyNumberFormat="1" applyFont="1" applyFill="1" applyBorder="1" applyAlignment="1">
      <alignment horizontal="right" vertical="center" indent="1"/>
    </xf>
    <xf numFmtId="3" fontId="33" fillId="6" borderId="31" xfId="1" applyNumberFormat="1" applyFont="1" applyFill="1" applyBorder="1" applyAlignment="1">
      <alignment horizontal="right" vertical="center" indent="1"/>
    </xf>
    <xf numFmtId="3" fontId="33" fillId="6" borderId="98" xfId="1" applyNumberFormat="1" applyFont="1" applyFill="1" applyBorder="1" applyAlignment="1">
      <alignment horizontal="right" vertical="center" indent="1"/>
    </xf>
    <xf numFmtId="3" fontId="33" fillId="3" borderId="31" xfId="1" applyNumberFormat="1" applyFont="1" applyFill="1" applyBorder="1" applyAlignment="1">
      <alignment horizontal="right" vertical="center" indent="1"/>
    </xf>
    <xf numFmtId="0" fontId="33" fillId="0" borderId="41" xfId="1" applyFont="1" applyBorder="1" applyAlignment="1" applyProtection="1">
      <alignment horizontal="right" vertical="center" indent="1"/>
      <protection locked="0"/>
    </xf>
    <xf numFmtId="0" fontId="33" fillId="0" borderId="99" xfId="1" applyFont="1" applyBorder="1" applyAlignment="1" applyProtection="1">
      <alignment horizontal="right" vertical="center" indent="1"/>
      <protection locked="0"/>
    </xf>
    <xf numFmtId="0" fontId="33" fillId="0" borderId="99" xfId="1" applyFont="1" applyBorder="1" applyAlignment="1">
      <alignment horizontal="right" vertical="center" indent="1"/>
    </xf>
    <xf numFmtId="0" fontId="33" fillId="0" borderId="100" xfId="1" applyFont="1" applyBorder="1" applyAlignment="1">
      <alignment horizontal="right" vertical="center" indent="1"/>
    </xf>
    <xf numFmtId="3" fontId="33" fillId="5" borderId="50" xfId="1" applyNumberFormat="1" applyFont="1" applyFill="1" applyBorder="1" applyAlignment="1" applyProtection="1">
      <alignment horizontal="right" vertical="center" indent="1"/>
      <protection locked="0"/>
    </xf>
    <xf numFmtId="3" fontId="33" fillId="5" borderId="37" xfId="1" applyNumberFormat="1" applyFont="1" applyFill="1" applyBorder="1" applyAlignment="1" applyProtection="1">
      <alignment horizontal="right" vertical="center" indent="1"/>
      <protection locked="0"/>
    </xf>
    <xf numFmtId="3" fontId="33" fillId="15" borderId="37" xfId="1" applyNumberFormat="1" applyFont="1" applyFill="1" applyBorder="1" applyAlignment="1">
      <alignment horizontal="right" vertical="center" indent="1"/>
    </xf>
    <xf numFmtId="3" fontId="33" fillId="5" borderId="101" xfId="1" applyNumberFormat="1" applyFont="1" applyFill="1" applyBorder="1" applyAlignment="1" applyProtection="1">
      <alignment horizontal="right" vertical="center" indent="1"/>
      <protection locked="0"/>
    </xf>
    <xf numFmtId="3" fontId="33" fillId="5" borderId="102" xfId="1" applyNumberFormat="1" applyFont="1" applyFill="1" applyBorder="1" applyAlignment="1" applyProtection="1">
      <alignment horizontal="right" vertical="center" indent="1"/>
      <protection locked="0"/>
    </xf>
    <xf numFmtId="3" fontId="33" fillId="15" borderId="39" xfId="1" applyNumberFormat="1" applyFont="1" applyFill="1" applyBorder="1" applyAlignment="1">
      <alignment horizontal="right" vertical="center" indent="1"/>
    </xf>
    <xf numFmtId="3" fontId="33" fillId="0" borderId="47" xfId="1" applyNumberFormat="1" applyFont="1" applyBorder="1" applyAlignment="1" applyProtection="1">
      <alignment horizontal="right" vertical="center" indent="1"/>
      <protection locked="0"/>
    </xf>
    <xf numFmtId="3" fontId="33" fillId="0" borderId="104" xfId="1" applyNumberFormat="1" applyFont="1" applyFill="1" applyBorder="1" applyAlignment="1">
      <alignment horizontal="right" vertical="center" indent="1"/>
    </xf>
    <xf numFmtId="3" fontId="33" fillId="5" borderId="51" xfId="1" applyNumberFormat="1" applyFont="1" applyFill="1" applyBorder="1" applyAlignment="1" applyProtection="1">
      <alignment horizontal="right" vertical="center" indent="1"/>
      <protection locked="0"/>
    </xf>
    <xf numFmtId="3" fontId="33" fillId="5" borderId="39" xfId="1" applyNumberFormat="1" applyFont="1" applyFill="1" applyBorder="1" applyAlignment="1" applyProtection="1">
      <alignment horizontal="right" vertical="center" indent="1"/>
      <protection locked="0"/>
    </xf>
    <xf numFmtId="3" fontId="33" fillId="15" borderId="102" xfId="1" applyNumberFormat="1" applyFont="1" applyFill="1" applyBorder="1" applyAlignment="1">
      <alignment horizontal="right" vertical="center" indent="1"/>
    </xf>
    <xf numFmtId="3" fontId="33" fillId="0" borderId="105" xfId="1" applyNumberFormat="1" applyFont="1" applyBorder="1" applyAlignment="1" applyProtection="1">
      <alignment horizontal="right" vertical="center" indent="1"/>
      <protection locked="0"/>
    </xf>
    <xf numFmtId="3" fontId="33" fillId="0" borderId="24" xfId="1" applyNumberFormat="1" applyFont="1" applyBorder="1" applyAlignment="1" applyProtection="1">
      <alignment horizontal="right" vertical="center" indent="1"/>
      <protection locked="0"/>
    </xf>
    <xf numFmtId="3" fontId="33" fillId="0" borderId="98" xfId="1" applyNumberFormat="1" applyFont="1" applyFill="1" applyBorder="1" applyAlignment="1">
      <alignment horizontal="right" vertical="center" indent="1"/>
    </xf>
    <xf numFmtId="3" fontId="34" fillId="8" borderId="49" xfId="1" applyNumberFormat="1" applyFont="1" applyFill="1" applyBorder="1" applyAlignment="1" applyProtection="1">
      <alignment horizontal="right" vertical="center" wrapText="1" indent="1"/>
      <protection locked="0"/>
    </xf>
    <xf numFmtId="164" fontId="34" fillId="8" borderId="75" xfId="1" applyNumberFormat="1" applyFont="1" applyFill="1" applyBorder="1" applyAlignment="1">
      <alignment horizontal="right" vertical="center" indent="1"/>
    </xf>
    <xf numFmtId="164" fontId="33" fillId="2" borderId="37" xfId="1" applyNumberFormat="1" applyFont="1" applyFill="1" applyBorder="1" applyAlignment="1">
      <alignment horizontal="right" vertical="center" indent="1"/>
    </xf>
    <xf numFmtId="3" fontId="33" fillId="0" borderId="33" xfId="1" applyNumberFormat="1" applyFont="1" applyBorder="1" applyAlignment="1" applyProtection="1">
      <alignment horizontal="right" vertical="center" indent="1"/>
      <protection locked="0"/>
    </xf>
    <xf numFmtId="3" fontId="34" fillId="8" borderId="34" xfId="1" applyNumberFormat="1" applyFont="1" applyFill="1" applyBorder="1" applyAlignment="1" applyProtection="1">
      <alignment horizontal="right" vertical="center" wrapText="1" indent="1"/>
      <protection locked="0"/>
    </xf>
    <xf numFmtId="164" fontId="34" fillId="8" borderId="37" xfId="1" applyNumberFormat="1" applyFont="1" applyFill="1" applyBorder="1" applyAlignment="1">
      <alignment horizontal="right" vertical="center" indent="1"/>
    </xf>
    <xf numFmtId="164" fontId="34" fillId="8" borderId="35" xfId="1" applyNumberFormat="1" applyFont="1" applyFill="1" applyBorder="1" applyAlignment="1">
      <alignment horizontal="right" vertical="center" indent="1"/>
    </xf>
    <xf numFmtId="3" fontId="34" fillId="0" borderId="3" xfId="1" applyNumberFormat="1" applyFont="1" applyFill="1" applyBorder="1" applyAlignment="1" applyProtection="1">
      <alignment horizontal="right" vertical="center" indent="1"/>
      <protection hidden="1"/>
    </xf>
    <xf numFmtId="164" fontId="34" fillId="2" borderId="4" xfId="1" applyNumberFormat="1" applyFont="1" applyFill="1" applyBorder="1" applyAlignment="1">
      <alignment horizontal="right" vertical="center" indent="1"/>
    </xf>
    <xf numFmtId="3" fontId="33" fillId="8" borderId="84" xfId="1" applyNumberFormat="1" applyFont="1" applyFill="1" applyBorder="1" applyAlignment="1">
      <alignment horizontal="right" vertical="center" indent="1"/>
    </xf>
    <xf numFmtId="3" fontId="33" fillId="8" borderId="45" xfId="1" applyNumberFormat="1" applyFont="1" applyFill="1" applyBorder="1" applyAlignment="1">
      <alignment horizontal="right" vertical="center" indent="1"/>
    </xf>
    <xf numFmtId="3" fontId="33" fillId="8" borderId="46" xfId="1" applyNumberFormat="1" applyFont="1" applyFill="1" applyBorder="1" applyAlignment="1">
      <alignment horizontal="right" vertical="center" indent="1"/>
    </xf>
    <xf numFmtId="3" fontId="33" fillId="8" borderId="106" xfId="1" applyNumberFormat="1" applyFont="1" applyFill="1" applyBorder="1" applyAlignment="1">
      <alignment horizontal="right" vertical="center" indent="1"/>
    </xf>
    <xf numFmtId="3" fontId="33" fillId="3" borderId="22" xfId="1" applyNumberFormat="1" applyFont="1" applyFill="1" applyBorder="1" applyAlignment="1">
      <alignment horizontal="right" vertical="center" indent="1"/>
    </xf>
    <xf numFmtId="3" fontId="33" fillId="3" borderId="37" xfId="1" applyNumberFormat="1" applyFont="1" applyFill="1" applyBorder="1" applyAlignment="1">
      <alignment horizontal="right" vertical="center" indent="1"/>
    </xf>
    <xf numFmtId="3" fontId="33" fillId="3" borderId="107" xfId="1" applyNumberFormat="1" applyFont="1" applyFill="1" applyBorder="1" applyAlignment="1">
      <alignment horizontal="right" vertical="center" indent="1"/>
    </xf>
    <xf numFmtId="3" fontId="33" fillId="3" borderId="50" xfId="1" applyNumberFormat="1" applyFont="1" applyFill="1" applyBorder="1" applyAlignment="1">
      <alignment horizontal="right" vertical="center" indent="1"/>
    </xf>
    <xf numFmtId="3" fontId="33" fillId="3" borderId="62" xfId="1" applyNumberFormat="1" applyFont="1" applyFill="1" applyBorder="1" applyAlignment="1">
      <alignment horizontal="right" vertical="center" indent="1"/>
    </xf>
    <xf numFmtId="3" fontId="33" fillId="0" borderId="22" xfId="1" applyNumberFormat="1" applyFont="1" applyFill="1" applyBorder="1" applyAlignment="1">
      <alignment horizontal="right" vertical="center" indent="1"/>
    </xf>
    <xf numFmtId="3" fontId="33" fillId="0" borderId="37" xfId="1" applyNumberFormat="1" applyFont="1" applyFill="1" applyBorder="1" applyAlignment="1">
      <alignment horizontal="right" vertical="center" indent="1"/>
    </xf>
    <xf numFmtId="3" fontId="33" fillId="0" borderId="50" xfId="1" applyNumberFormat="1" applyFont="1" applyFill="1" applyBorder="1" applyAlignment="1">
      <alignment horizontal="right" vertical="center" indent="1"/>
    </xf>
    <xf numFmtId="3" fontId="33" fillId="0" borderId="62" xfId="1" applyNumberFormat="1" applyFont="1" applyFill="1" applyBorder="1" applyAlignment="1">
      <alignment horizontal="right" vertical="center" indent="1"/>
    </xf>
    <xf numFmtId="3" fontId="33" fillId="0" borderId="39" xfId="1" applyNumberFormat="1" applyFont="1" applyFill="1" applyBorder="1" applyAlignment="1">
      <alignment horizontal="right" vertical="center" indent="1"/>
    </xf>
    <xf numFmtId="3" fontId="33" fillId="0" borderId="76" xfId="1" applyNumberFormat="1" applyFont="1" applyFill="1" applyBorder="1" applyAlignment="1">
      <alignment horizontal="right" vertical="center" indent="1"/>
    </xf>
    <xf numFmtId="3" fontId="33" fillId="8" borderId="22" xfId="1" applyNumberFormat="1" applyFont="1" applyFill="1" applyBorder="1" applyAlignment="1">
      <alignment horizontal="right" vertical="center" indent="1"/>
    </xf>
    <xf numFmtId="3" fontId="33" fillId="8" borderId="37" xfId="1" applyNumberFormat="1" applyFont="1" applyFill="1" applyBorder="1" applyAlignment="1">
      <alignment horizontal="right" vertical="center" indent="1"/>
    </xf>
    <xf numFmtId="3" fontId="33" fillId="8" borderId="107" xfId="1" applyNumberFormat="1" applyFont="1" applyFill="1" applyBorder="1" applyAlignment="1">
      <alignment horizontal="right" vertical="center" indent="1"/>
    </xf>
    <xf numFmtId="3" fontId="33" fillId="8" borderId="50" xfId="1" applyNumberFormat="1" applyFont="1" applyFill="1" applyBorder="1" applyAlignment="1">
      <alignment horizontal="right" vertical="center" indent="1"/>
    </xf>
    <xf numFmtId="3" fontId="33" fillId="8" borderId="62" xfId="1" applyNumberFormat="1" applyFont="1" applyFill="1" applyBorder="1" applyAlignment="1">
      <alignment horizontal="right" vertical="center" indent="1"/>
    </xf>
    <xf numFmtId="3" fontId="33" fillId="8" borderId="2" xfId="1" applyNumberFormat="1" applyFont="1" applyFill="1" applyBorder="1" applyAlignment="1">
      <alignment horizontal="right" vertical="center" indent="1"/>
    </xf>
    <xf numFmtId="3" fontId="33" fillId="8" borderId="3" xfId="1" applyNumberFormat="1" applyFont="1" applyFill="1" applyBorder="1" applyAlignment="1">
      <alignment horizontal="right" vertical="center" indent="1"/>
    </xf>
    <xf numFmtId="3" fontId="33" fillId="8" borderId="4" xfId="1" applyNumberFormat="1" applyFont="1" applyFill="1" applyBorder="1" applyAlignment="1">
      <alignment horizontal="right" vertical="center" indent="1"/>
    </xf>
    <xf numFmtId="3" fontId="12" fillId="0" borderId="48" xfId="4" applyNumberFormat="1" applyFont="1" applyBorder="1" applyAlignment="1">
      <alignment horizontal="right" vertical="center" indent="1"/>
    </xf>
    <xf numFmtId="3" fontId="12" fillId="0" borderId="49" xfId="4" applyNumberFormat="1" applyFont="1" applyBorder="1" applyAlignment="1">
      <alignment horizontal="right" vertical="center" indent="1"/>
    </xf>
    <xf numFmtId="3" fontId="33" fillId="0" borderId="49" xfId="1" applyNumberFormat="1" applyFont="1" applyFill="1" applyBorder="1" applyAlignment="1">
      <alignment horizontal="right" vertical="center" indent="1"/>
    </xf>
    <xf numFmtId="3" fontId="33" fillId="0" borderId="75" xfId="1" applyNumberFormat="1" applyFont="1" applyFill="1" applyBorder="1" applyAlignment="1">
      <alignment horizontal="right" vertical="center" indent="1"/>
    </xf>
    <xf numFmtId="3" fontId="12" fillId="0" borderId="0" xfId="4" applyNumberFormat="1" applyFont="1" applyAlignment="1">
      <alignment horizontal="right" vertical="center" indent="1"/>
    </xf>
    <xf numFmtId="3" fontId="12" fillId="0" borderId="32" xfId="4" applyNumberFormat="1" applyFont="1" applyBorder="1" applyAlignment="1">
      <alignment horizontal="right" vertical="center" indent="1"/>
    </xf>
    <xf numFmtId="3" fontId="12" fillId="0" borderId="34" xfId="4" applyNumberFormat="1" applyFont="1" applyBorder="1" applyAlignment="1">
      <alignment horizontal="right" vertical="center" indent="1"/>
    </xf>
    <xf numFmtId="3" fontId="6" fillId="0" borderId="22" xfId="4" applyNumberFormat="1" applyFont="1" applyBorder="1" applyAlignment="1">
      <alignment horizontal="right" vertical="center" indent="1"/>
    </xf>
    <xf numFmtId="3" fontId="6" fillId="0" borderId="37" xfId="4" applyNumberFormat="1" applyFont="1" applyBorder="1" applyAlignment="1">
      <alignment horizontal="right" vertical="center" indent="1"/>
    </xf>
    <xf numFmtId="3" fontId="6" fillId="0" borderId="0" xfId="4" applyNumberFormat="1" applyFont="1" applyAlignment="1">
      <alignment horizontal="right" vertical="center" indent="1"/>
    </xf>
    <xf numFmtId="3" fontId="6" fillId="0" borderId="23" xfId="4" applyNumberFormat="1" applyFont="1" applyBorder="1" applyAlignment="1">
      <alignment horizontal="right" vertical="center" indent="1"/>
    </xf>
    <xf numFmtId="3" fontId="6" fillId="0" borderId="39" xfId="4" applyNumberFormat="1" applyFont="1" applyBorder="1" applyAlignment="1">
      <alignment horizontal="right" vertical="center" indent="1"/>
    </xf>
    <xf numFmtId="3" fontId="6" fillId="0" borderId="7" xfId="4" applyNumberFormat="1" applyFont="1" applyBorder="1" applyAlignment="1">
      <alignment horizontal="right" vertical="center" indent="1"/>
    </xf>
    <xf numFmtId="3" fontId="6" fillId="0" borderId="17" xfId="4" applyNumberFormat="1" applyFont="1" applyBorder="1" applyAlignment="1">
      <alignment horizontal="right" vertical="center" indent="1"/>
    </xf>
    <xf numFmtId="3" fontId="22" fillId="0" borderId="0" xfId="4" applyNumberFormat="1" applyFont="1" applyAlignment="1">
      <alignment horizontal="right" vertical="center" indent="1"/>
    </xf>
    <xf numFmtId="3" fontId="43" fillId="0" borderId="44" xfId="0" applyNumberFormat="1" applyFont="1" applyFill="1" applyBorder="1" applyAlignment="1">
      <alignment horizontal="right" vertical="center" indent="1"/>
    </xf>
    <xf numFmtId="3" fontId="46" fillId="0" borderId="50" xfId="0" applyNumberFormat="1" applyFont="1" applyBorder="1" applyAlignment="1">
      <alignment horizontal="right" vertical="center" indent="1"/>
    </xf>
    <xf numFmtId="3" fontId="46" fillId="0" borderId="37" xfId="0" applyNumberFormat="1" applyFont="1" applyBorder="1" applyAlignment="1">
      <alignment horizontal="right" vertical="center" indent="1"/>
    </xf>
    <xf numFmtId="3" fontId="46" fillId="0" borderId="44" xfId="0" applyNumberFormat="1" applyFont="1" applyFill="1" applyBorder="1" applyAlignment="1">
      <alignment horizontal="right" vertical="center" indent="1"/>
    </xf>
    <xf numFmtId="3" fontId="46" fillId="0" borderId="22" xfId="0" applyNumberFormat="1" applyFont="1" applyBorder="1" applyAlignment="1">
      <alignment horizontal="right" vertical="center" indent="1"/>
    </xf>
    <xf numFmtId="3" fontId="43" fillId="0" borderId="50" xfId="0" applyNumberFormat="1" applyFont="1" applyBorder="1" applyAlignment="1">
      <alignment horizontal="right" vertical="center" indent="1"/>
    </xf>
    <xf numFmtId="3" fontId="43" fillId="0" borderId="37" xfId="0" applyNumberFormat="1" applyFont="1" applyBorder="1" applyAlignment="1">
      <alignment horizontal="right" vertical="center" indent="1"/>
    </xf>
    <xf numFmtId="3" fontId="43" fillId="0" borderId="22" xfId="0" applyNumberFormat="1" applyFont="1" applyBorder="1" applyAlignment="1">
      <alignment horizontal="right" vertical="center" indent="1"/>
    </xf>
    <xf numFmtId="3" fontId="43" fillId="0" borderId="51" xfId="0" applyNumberFormat="1" applyFont="1" applyBorder="1" applyAlignment="1">
      <alignment horizontal="right" vertical="center" indent="1"/>
    </xf>
    <xf numFmtId="3" fontId="43" fillId="0" borderId="39" xfId="0" applyNumberFormat="1" applyFont="1" applyBorder="1" applyAlignment="1">
      <alignment horizontal="right" vertical="center" indent="1"/>
    </xf>
    <xf numFmtId="3" fontId="43" fillId="0" borderId="23" xfId="0" applyNumberFormat="1" applyFont="1" applyBorder="1" applyAlignment="1">
      <alignment horizontal="right" vertical="center" indent="1"/>
    </xf>
    <xf numFmtId="3" fontId="33" fillId="4" borderId="2" xfId="1" applyNumberFormat="1" applyFont="1" applyFill="1" applyBorder="1" applyAlignment="1">
      <alignment horizontal="right" vertical="center" indent="1"/>
    </xf>
    <xf numFmtId="3" fontId="33" fillId="4" borderId="3" xfId="1" applyNumberFormat="1" applyFont="1" applyFill="1" applyBorder="1" applyAlignment="1">
      <alignment horizontal="right" vertical="center" indent="1"/>
    </xf>
    <xf numFmtId="3" fontId="33" fillId="4" borderId="11" xfId="1" applyNumberFormat="1" applyFont="1" applyFill="1" applyBorder="1" applyAlignment="1">
      <alignment horizontal="right" vertical="center" indent="1"/>
    </xf>
    <xf numFmtId="3" fontId="33" fillId="4" borderId="4" xfId="1" applyNumberFormat="1" applyFont="1" applyFill="1" applyBorder="1" applyAlignment="1">
      <alignment horizontal="right" vertical="center" indent="1"/>
    </xf>
    <xf numFmtId="3" fontId="0" fillId="0" borderId="0" xfId="0" applyNumberFormat="1" applyFont="1" applyFill="1" applyBorder="1" applyAlignment="1">
      <alignment horizontal="right" vertical="center" indent="1"/>
    </xf>
    <xf numFmtId="3" fontId="33" fillId="9" borderId="72" xfId="1" applyNumberFormat="1" applyFont="1" applyFill="1" applyBorder="1" applyAlignment="1">
      <alignment horizontal="right" vertical="center" indent="1"/>
    </xf>
    <xf numFmtId="3" fontId="33" fillId="9" borderId="108" xfId="1" applyNumberFormat="1" applyFont="1" applyFill="1" applyBorder="1" applyAlignment="1">
      <alignment horizontal="right" vertical="center" indent="1"/>
    </xf>
    <xf numFmtId="3" fontId="33" fillId="9" borderId="109" xfId="1" applyNumberFormat="1" applyFont="1" applyFill="1" applyBorder="1" applyAlignment="1">
      <alignment horizontal="right" vertical="center" indent="1"/>
    </xf>
    <xf numFmtId="3" fontId="33" fillId="4" borderId="66" xfId="1" applyNumberFormat="1" applyFont="1" applyFill="1" applyBorder="1" applyAlignment="1">
      <alignment horizontal="right" vertical="center" indent="1"/>
    </xf>
    <xf numFmtId="3" fontId="33" fillId="4" borderId="110" xfId="1" applyNumberFormat="1" applyFont="1" applyFill="1" applyBorder="1" applyAlignment="1">
      <alignment horizontal="right" vertical="center" indent="1"/>
    </xf>
    <xf numFmtId="3" fontId="33" fillId="4" borderId="111" xfId="1" applyNumberFormat="1" applyFont="1" applyFill="1" applyBorder="1" applyAlignment="1">
      <alignment horizontal="right" vertical="center" indent="1"/>
    </xf>
    <xf numFmtId="3" fontId="33" fillId="6" borderId="66" xfId="1" applyNumberFormat="1" applyFont="1" applyFill="1" applyBorder="1" applyAlignment="1">
      <alignment horizontal="right" vertical="center" indent="1"/>
    </xf>
    <xf numFmtId="3" fontId="33" fillId="6" borderId="110" xfId="1" applyNumberFormat="1" applyFont="1" applyFill="1" applyBorder="1" applyAlignment="1">
      <alignment horizontal="right" vertical="center" indent="1"/>
    </xf>
    <xf numFmtId="3" fontId="33" fillId="6" borderId="111" xfId="1" applyNumberFormat="1" applyFont="1" applyFill="1" applyBorder="1" applyAlignment="1">
      <alignment horizontal="right" vertical="center" indent="1"/>
    </xf>
    <xf numFmtId="3" fontId="33" fillId="5" borderId="66" xfId="1" applyNumberFormat="1" applyFont="1" applyFill="1" applyBorder="1" applyAlignment="1">
      <alignment horizontal="right" vertical="center" indent="1"/>
    </xf>
    <xf numFmtId="3" fontId="33" fillId="5" borderId="110" xfId="1" applyNumberFormat="1" applyFont="1" applyFill="1" applyBorder="1" applyAlignment="1">
      <alignment horizontal="right" vertical="center" indent="1"/>
    </xf>
    <xf numFmtId="3" fontId="33" fillId="5" borderId="111" xfId="1" applyNumberFormat="1" applyFont="1" applyFill="1" applyBorder="1" applyAlignment="1">
      <alignment horizontal="right" vertical="center" indent="1"/>
    </xf>
    <xf numFmtId="3" fontId="33" fillId="0" borderId="66" xfId="1" applyNumberFormat="1" applyFont="1" applyFill="1" applyBorder="1" applyAlignment="1">
      <alignment horizontal="right" vertical="center" indent="1"/>
    </xf>
    <xf numFmtId="3" fontId="33" fillId="0" borderId="110" xfId="1" applyNumberFormat="1" applyFont="1" applyFill="1" applyBorder="1" applyAlignment="1">
      <alignment horizontal="right" vertical="center" indent="1"/>
    </xf>
    <xf numFmtId="3" fontId="33" fillId="0" borderId="111" xfId="1" applyNumberFormat="1" applyFont="1" applyFill="1" applyBorder="1" applyAlignment="1">
      <alignment horizontal="right" vertical="center" indent="1"/>
    </xf>
    <xf numFmtId="3" fontId="33" fillId="0" borderId="70" xfId="1" applyNumberFormat="1" applyFont="1" applyFill="1" applyBorder="1" applyAlignment="1">
      <alignment horizontal="right" vertical="center" indent="1"/>
    </xf>
    <xf numFmtId="3" fontId="33" fillId="0" borderId="112" xfId="1" applyNumberFormat="1" applyFont="1" applyFill="1" applyBorder="1" applyAlignment="1">
      <alignment horizontal="right" vertical="center" indent="1"/>
    </xf>
    <xf numFmtId="3" fontId="33" fillId="0" borderId="113" xfId="1" applyNumberFormat="1" applyFont="1" applyFill="1" applyBorder="1" applyAlignment="1">
      <alignment horizontal="right" vertical="center" indent="1"/>
    </xf>
    <xf numFmtId="3" fontId="33" fillId="9" borderId="66" xfId="1" applyNumberFormat="1" applyFont="1" applyFill="1" applyBorder="1" applyAlignment="1">
      <alignment horizontal="right" vertical="center" indent="1"/>
    </xf>
    <xf numFmtId="3" fontId="33" fillId="9" borderId="110" xfId="1" applyNumberFormat="1" applyFont="1" applyFill="1" applyBorder="1" applyAlignment="1">
      <alignment horizontal="right" vertical="center" indent="1"/>
    </xf>
    <xf numFmtId="3" fontId="33" fillId="9" borderId="111" xfId="1" applyNumberFormat="1" applyFont="1" applyFill="1" applyBorder="1" applyAlignment="1">
      <alignment horizontal="right" vertical="center" indent="1"/>
    </xf>
    <xf numFmtId="0" fontId="45" fillId="0" borderId="0" xfId="0" applyFont="1" applyFill="1" applyAlignment="1">
      <alignment vertical="center"/>
    </xf>
    <xf numFmtId="0" fontId="33" fillId="0" borderId="22" xfId="1" applyFont="1" applyFill="1" applyBorder="1" applyAlignment="1" applyProtection="1">
      <alignment horizontal="center" vertical="center" wrapText="1"/>
      <protection locked="0"/>
    </xf>
    <xf numFmtId="0" fontId="33" fillId="0" borderId="37" xfId="1" applyFont="1" applyFill="1" applyBorder="1" applyAlignment="1" applyProtection="1">
      <alignment horizontal="center" vertical="center" wrapText="1"/>
      <protection locked="0"/>
    </xf>
    <xf numFmtId="0" fontId="33" fillId="0" borderId="62" xfId="1" applyFont="1" applyFill="1" applyBorder="1" applyAlignment="1" applyProtection="1">
      <alignment horizontal="center" vertical="center" wrapText="1"/>
      <protection locked="0"/>
    </xf>
    <xf numFmtId="0" fontId="33" fillId="0" borderId="0" xfId="1" applyFont="1" applyBorder="1" applyAlignment="1">
      <alignment horizontal="center" vertical="center"/>
    </xf>
    <xf numFmtId="0" fontId="46" fillId="8" borderId="28" xfId="0" applyFont="1" applyFill="1" applyBorder="1" applyAlignment="1">
      <alignment horizontal="center" vertical="center"/>
    </xf>
    <xf numFmtId="0" fontId="23" fillId="0" borderId="0" xfId="0" applyFont="1" applyAlignment="1" applyProtection="1">
      <alignment vertical="center"/>
      <protection locked="0"/>
    </xf>
    <xf numFmtId="0" fontId="0" fillId="0" borderId="0" xfId="0" applyAlignment="1" applyProtection="1">
      <alignment vertical="center"/>
      <protection locked="0"/>
    </xf>
    <xf numFmtId="0" fontId="43" fillId="0" borderId="0" xfId="0" applyFont="1" applyAlignment="1" applyProtection="1">
      <alignment vertical="center"/>
      <protection locked="0"/>
    </xf>
    <xf numFmtId="0" fontId="0" fillId="0" borderId="0" xfId="0" applyAlignment="1" applyProtection="1">
      <alignment horizontal="right" vertical="center"/>
      <protection locked="0"/>
    </xf>
    <xf numFmtId="0" fontId="12" fillId="0" borderId="22"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12" fillId="0" borderId="50" xfId="0" applyFont="1" applyBorder="1" applyAlignment="1" applyProtection="1">
      <alignment horizontal="center" vertical="center"/>
      <protection locked="0"/>
    </xf>
    <xf numFmtId="0" fontId="12" fillId="0" borderId="37" xfId="0" applyFont="1" applyBorder="1" applyAlignment="1" applyProtection="1">
      <alignment horizontal="center" vertical="center" wrapText="1" shrinkToFit="1"/>
      <protection locked="0"/>
    </xf>
    <xf numFmtId="0" fontId="12" fillId="0" borderId="7" xfId="0" applyFont="1" applyBorder="1" applyAlignment="1" applyProtection="1">
      <alignment horizontal="center" vertical="center" wrapText="1" shrinkToFit="1"/>
      <protection locked="0"/>
    </xf>
    <xf numFmtId="0" fontId="12" fillId="0" borderId="17" xfId="0" applyFont="1" applyBorder="1" applyAlignment="1" applyProtection="1">
      <alignment horizontal="center" vertical="center" wrapText="1" shrinkToFit="1"/>
      <protection locked="0"/>
    </xf>
    <xf numFmtId="0" fontId="12" fillId="0" borderId="17" xfId="0" applyFont="1" applyFill="1" applyBorder="1" applyAlignment="1" applyProtection="1">
      <alignment horizontal="center" vertical="center" wrapText="1" shrinkToFit="1"/>
      <protection locked="0"/>
    </xf>
    <xf numFmtId="0" fontId="12" fillId="0" borderId="114" xfId="0" applyFont="1" applyFill="1" applyBorder="1" applyAlignment="1" applyProtection="1">
      <alignment horizontal="center" vertical="center" wrapText="1" shrinkToFit="1"/>
      <protection locked="0"/>
    </xf>
    <xf numFmtId="0" fontId="12" fillId="0" borderId="18" xfId="0" applyFont="1" applyFill="1" applyBorder="1" applyAlignment="1" applyProtection="1">
      <alignment horizontal="center" vertical="center" wrapText="1" shrinkToFit="1"/>
      <protection locked="0"/>
    </xf>
    <xf numFmtId="0" fontId="12" fillId="0" borderId="7" xfId="0" applyFont="1" applyFill="1" applyBorder="1" applyAlignment="1" applyProtection="1">
      <alignment horizontal="center" vertical="center" wrapText="1" shrinkToFit="1"/>
      <protection locked="0"/>
    </xf>
    <xf numFmtId="3" fontId="46" fillId="0" borderId="0" xfId="0" applyNumberFormat="1" applyFont="1" applyAlignment="1" applyProtection="1">
      <alignment horizontal="right" vertical="center" indent="1"/>
      <protection locked="0"/>
    </xf>
    <xf numFmtId="0" fontId="46" fillId="0" borderId="0" xfId="0" applyFont="1" applyAlignment="1" applyProtection="1">
      <alignment vertical="center"/>
      <protection locked="0"/>
    </xf>
    <xf numFmtId="3" fontId="43" fillId="0" borderId="0" xfId="0" applyNumberFormat="1" applyFont="1" applyAlignment="1" applyProtection="1">
      <alignment horizontal="right" vertical="center" indent="1"/>
      <protection locked="0"/>
    </xf>
    <xf numFmtId="0" fontId="12" fillId="0" borderId="28" xfId="0" applyFont="1" applyFill="1" applyBorder="1" applyAlignment="1" applyProtection="1">
      <alignment horizontal="center" vertical="center"/>
      <protection locked="0"/>
    </xf>
    <xf numFmtId="3" fontId="33" fillId="0" borderId="37" xfId="1" applyNumberFormat="1" applyFont="1" applyFill="1" applyBorder="1" applyAlignment="1" applyProtection="1">
      <alignment horizontal="right" vertical="center" indent="1"/>
      <protection locked="0"/>
    </xf>
    <xf numFmtId="3" fontId="0" fillId="0" borderId="0" xfId="0" applyNumberFormat="1" applyAlignment="1" applyProtection="1">
      <alignment horizontal="right" vertical="center" indent="1"/>
      <protection locked="0"/>
    </xf>
    <xf numFmtId="3" fontId="33" fillId="0" borderId="22" xfId="1" applyNumberFormat="1" applyFont="1" applyFill="1" applyBorder="1" applyAlignment="1" applyProtection="1">
      <alignment horizontal="right" vertical="center" indent="1"/>
      <protection locked="0"/>
    </xf>
    <xf numFmtId="0" fontId="12" fillId="0" borderId="115" xfId="0" applyFont="1" applyFill="1" applyBorder="1" applyAlignment="1" applyProtection="1">
      <alignment horizontal="center" vertical="center"/>
      <protection locked="0"/>
    </xf>
    <xf numFmtId="0" fontId="24" fillId="0" borderId="36" xfId="0" applyFont="1" applyFill="1" applyBorder="1" applyAlignment="1" applyProtection="1">
      <alignment horizontal="right" vertical="center"/>
      <protection locked="0"/>
    </xf>
    <xf numFmtId="0" fontId="46" fillId="0" borderId="0" xfId="0" applyFont="1" applyFill="1" applyAlignment="1" applyProtection="1">
      <alignment vertical="center"/>
      <protection locked="0"/>
    </xf>
    <xf numFmtId="0" fontId="13" fillId="0" borderId="28" xfId="0" applyFont="1" applyFill="1" applyBorder="1" applyAlignment="1" applyProtection="1">
      <alignment horizontal="left" vertical="center"/>
      <protection locked="0"/>
    </xf>
    <xf numFmtId="3" fontId="46" fillId="0" borderId="0" xfId="0" applyNumberFormat="1" applyFont="1" applyFill="1" applyAlignment="1" applyProtection="1">
      <alignment horizontal="right" vertical="center" indent="1"/>
      <protection locked="0"/>
    </xf>
    <xf numFmtId="0" fontId="43" fillId="0" borderId="7" xfId="0" applyFont="1" applyBorder="1" applyAlignment="1" applyProtection="1">
      <alignment horizontal="center" vertical="center"/>
      <protection locked="0"/>
    </xf>
    <xf numFmtId="0" fontId="12" fillId="0" borderId="116" xfId="0" applyFont="1" applyFill="1" applyBorder="1" applyAlignment="1" applyProtection="1">
      <alignment horizontal="center" vertical="center"/>
      <protection locked="0"/>
    </xf>
    <xf numFmtId="0" fontId="24" fillId="0" borderId="117" xfId="0" applyFont="1" applyFill="1" applyBorder="1" applyAlignment="1" applyProtection="1">
      <alignment horizontal="right" vertical="center"/>
      <protection locked="0"/>
    </xf>
    <xf numFmtId="0" fontId="43" fillId="8" borderId="2" xfId="0" applyFont="1" applyFill="1" applyBorder="1" applyAlignment="1" applyProtection="1">
      <alignment horizontal="center" vertical="center"/>
      <protection locked="0"/>
    </xf>
    <xf numFmtId="0" fontId="43" fillId="8" borderId="116" xfId="0" applyFont="1" applyFill="1" applyBorder="1" applyAlignment="1" applyProtection="1">
      <alignment horizontal="center" vertical="center"/>
      <protection locked="0"/>
    </xf>
    <xf numFmtId="0" fontId="21" fillId="8" borderId="118" xfId="0" applyFont="1" applyFill="1" applyBorder="1" applyAlignment="1" applyProtection="1">
      <alignment horizontal="left" vertical="center"/>
      <protection locked="0"/>
    </xf>
    <xf numFmtId="0" fontId="1" fillId="8" borderId="60" xfId="0" applyFont="1" applyFill="1" applyBorder="1" applyAlignment="1" applyProtection="1">
      <alignment vertical="center"/>
      <protection locked="0"/>
    </xf>
    <xf numFmtId="3" fontId="0" fillId="0" borderId="0" xfId="0" applyNumberFormat="1" applyFont="1" applyAlignment="1" applyProtection="1">
      <alignment horizontal="right" vertical="center" indent="1"/>
      <protection locked="0"/>
    </xf>
    <xf numFmtId="0" fontId="0" fillId="0" borderId="0" xfId="0" applyFont="1" applyAlignment="1" applyProtection="1">
      <alignment vertical="center"/>
      <protection locked="0"/>
    </xf>
    <xf numFmtId="0" fontId="43"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protection locked="0"/>
    </xf>
    <xf numFmtId="0" fontId="1" fillId="0" borderId="0"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0" xfId="0" applyFont="1" applyFill="1" applyAlignment="1" applyProtection="1">
      <alignment vertical="center"/>
      <protection locked="0"/>
    </xf>
    <xf numFmtId="0" fontId="46" fillId="8" borderId="43" xfId="0" applyFont="1" applyFill="1" applyBorder="1" applyAlignment="1" applyProtection="1">
      <alignment horizontal="center" vertical="center"/>
    </xf>
    <xf numFmtId="0" fontId="46" fillId="8" borderId="37" xfId="0" applyFont="1" applyFill="1" applyBorder="1" applyAlignment="1" applyProtection="1">
      <alignment horizontal="center" vertical="center"/>
    </xf>
    <xf numFmtId="3" fontId="33" fillId="8" borderId="45" xfId="1" applyNumberFormat="1" applyFont="1" applyFill="1" applyBorder="1" applyAlignment="1" applyProtection="1">
      <alignment horizontal="right" vertical="center" indent="1"/>
    </xf>
    <xf numFmtId="3" fontId="33" fillId="8" borderId="106" xfId="1" applyNumberFormat="1" applyFont="1" applyFill="1" applyBorder="1" applyAlignment="1" applyProtection="1">
      <alignment horizontal="right" vertical="center" indent="1"/>
    </xf>
    <xf numFmtId="3" fontId="33" fillId="3" borderId="37" xfId="1" applyNumberFormat="1" applyFont="1" applyFill="1" applyBorder="1" applyAlignment="1" applyProtection="1">
      <alignment horizontal="right" vertical="center" indent="1"/>
    </xf>
    <xf numFmtId="3" fontId="33" fillId="3" borderId="62" xfId="1" applyNumberFormat="1" applyFont="1" applyFill="1" applyBorder="1" applyAlignment="1" applyProtection="1">
      <alignment horizontal="right" vertical="center" indent="1"/>
    </xf>
    <xf numFmtId="3" fontId="33" fillId="0" borderId="37" xfId="1" applyNumberFormat="1" applyFont="1" applyFill="1" applyBorder="1" applyAlignment="1" applyProtection="1">
      <alignment horizontal="right" vertical="center" indent="1"/>
    </xf>
    <xf numFmtId="3" fontId="33" fillId="8" borderId="37" xfId="1" applyNumberFormat="1" applyFont="1" applyFill="1" applyBorder="1" applyAlignment="1" applyProtection="1">
      <alignment horizontal="right" vertical="center" indent="1"/>
    </xf>
    <xf numFmtId="3" fontId="33" fillId="8" borderId="3" xfId="1" applyNumberFormat="1" applyFont="1" applyFill="1" applyBorder="1" applyAlignment="1" applyProtection="1">
      <alignment horizontal="right" vertical="center" indent="1"/>
    </xf>
    <xf numFmtId="3" fontId="33" fillId="8" borderId="4" xfId="1" applyNumberFormat="1" applyFont="1" applyFill="1" applyBorder="1" applyAlignment="1" applyProtection="1">
      <alignment horizontal="right" vertical="center" indent="1"/>
    </xf>
    <xf numFmtId="3" fontId="33" fillId="0" borderId="62" xfId="1" applyNumberFormat="1" applyFont="1" applyFill="1" applyBorder="1" applyAlignment="1" applyProtection="1">
      <alignment horizontal="right" vertical="center" indent="1"/>
    </xf>
    <xf numFmtId="3" fontId="33" fillId="8" borderId="62" xfId="1" applyNumberFormat="1" applyFont="1" applyFill="1" applyBorder="1" applyAlignment="1" applyProtection="1">
      <alignment horizontal="right" vertical="center" indent="1"/>
    </xf>
    <xf numFmtId="3" fontId="33" fillId="8" borderId="84" xfId="1" applyNumberFormat="1" applyFont="1" applyFill="1" applyBorder="1" applyAlignment="1" applyProtection="1">
      <alignment horizontal="right" vertical="center" indent="1"/>
    </xf>
    <xf numFmtId="3" fontId="33" fillId="3" borderId="22" xfId="1" applyNumberFormat="1" applyFont="1" applyFill="1" applyBorder="1" applyAlignment="1" applyProtection="1">
      <alignment horizontal="right" vertical="center" indent="1"/>
    </xf>
    <xf numFmtId="3" fontId="33" fillId="8" borderId="2" xfId="1" applyNumberFormat="1" applyFont="1" applyFill="1" applyBorder="1" applyAlignment="1" applyProtection="1">
      <alignment horizontal="right" vertical="center" indent="1"/>
    </xf>
    <xf numFmtId="3" fontId="33" fillId="8" borderId="22" xfId="1" applyNumberFormat="1" applyFont="1" applyFill="1" applyBorder="1" applyAlignment="1" applyProtection="1">
      <alignment horizontal="right" vertical="center" indent="1"/>
    </xf>
    <xf numFmtId="0" fontId="46" fillId="8" borderId="22" xfId="0" applyFont="1" applyFill="1" applyBorder="1" applyAlignment="1" applyProtection="1">
      <alignment horizontal="center" vertical="center"/>
    </xf>
    <xf numFmtId="0" fontId="46" fillId="8" borderId="0" xfId="0" applyFont="1" applyFill="1" applyBorder="1" applyAlignment="1" applyProtection="1">
      <alignment horizontal="center" vertical="center"/>
    </xf>
    <xf numFmtId="0" fontId="46" fillId="8" borderId="73" xfId="0" applyFont="1" applyFill="1" applyBorder="1" applyAlignment="1" applyProtection="1">
      <alignment horizontal="center" vertical="center"/>
    </xf>
    <xf numFmtId="0" fontId="43" fillId="3" borderId="22" xfId="0" applyFont="1" applyFill="1" applyBorder="1" applyAlignment="1" applyProtection="1">
      <alignment horizontal="center" vertical="center"/>
    </xf>
    <xf numFmtId="0" fontId="43" fillId="0" borderId="22" xfId="0" applyFont="1" applyBorder="1" applyAlignment="1" applyProtection="1">
      <alignment horizontal="center" vertical="center"/>
    </xf>
    <xf numFmtId="0" fontId="46" fillId="3" borderId="37" xfId="0" applyFont="1" applyFill="1" applyBorder="1" applyAlignment="1" applyProtection="1">
      <alignment horizontal="center" vertical="center"/>
    </xf>
    <xf numFmtId="0" fontId="46" fillId="0" borderId="37" xfId="0" applyFont="1" applyBorder="1" applyAlignment="1" applyProtection="1">
      <alignment horizontal="center" vertical="center"/>
    </xf>
    <xf numFmtId="0" fontId="46" fillId="0" borderId="39" xfId="0" applyFont="1" applyBorder="1" applyAlignment="1" applyProtection="1">
      <alignment horizontal="center" vertical="center"/>
    </xf>
    <xf numFmtId="0" fontId="46" fillId="0" borderId="24" xfId="0" applyFont="1" applyBorder="1" applyAlignment="1" applyProtection="1">
      <alignment horizontal="center" vertical="center"/>
    </xf>
    <xf numFmtId="0" fontId="46" fillId="5" borderId="28" xfId="0" applyFont="1" applyFill="1" applyBorder="1" applyAlignment="1">
      <alignment horizontal="center" vertical="center"/>
    </xf>
    <xf numFmtId="0" fontId="46" fillId="0" borderId="28" xfId="0" applyFont="1" applyBorder="1" applyAlignment="1">
      <alignment horizontal="center" vertical="center"/>
    </xf>
    <xf numFmtId="0" fontId="46" fillId="0" borderId="115" xfId="0" applyFont="1" applyBorder="1" applyAlignment="1">
      <alignment horizontal="center" vertical="center"/>
    </xf>
    <xf numFmtId="0" fontId="46" fillId="3" borderId="28" xfId="0" applyFont="1" applyFill="1" applyBorder="1" applyAlignment="1">
      <alignment horizontal="center" vertical="center"/>
    </xf>
    <xf numFmtId="0" fontId="46" fillId="3" borderId="119" xfId="0" applyFont="1" applyFill="1" applyBorder="1" applyAlignment="1">
      <alignment horizontal="center" vertical="center"/>
    </xf>
    <xf numFmtId="0" fontId="43" fillId="4" borderId="77" xfId="0" applyFont="1" applyFill="1" applyBorder="1" applyAlignment="1">
      <alignment horizontal="center" vertical="center"/>
    </xf>
    <xf numFmtId="0" fontId="12" fillId="0" borderId="74" xfId="4" applyFont="1" applyBorder="1" applyAlignment="1">
      <alignment horizontal="center" vertical="center"/>
    </xf>
    <xf numFmtId="0" fontId="6" fillId="0" borderId="47" xfId="4" applyFont="1" applyBorder="1" applyAlignment="1">
      <alignment horizontal="center" vertical="center"/>
    </xf>
    <xf numFmtId="0" fontId="6" fillId="0" borderId="50" xfId="4" applyFont="1" applyBorder="1" applyAlignment="1">
      <alignment horizontal="center" vertical="center"/>
    </xf>
    <xf numFmtId="0" fontId="6" fillId="0" borderId="51" xfId="4" applyFont="1" applyBorder="1" applyAlignment="1">
      <alignment horizontal="center" vertical="center"/>
    </xf>
    <xf numFmtId="0" fontId="14" fillId="8" borderId="3" xfId="4" applyFont="1" applyFill="1" applyBorder="1" applyAlignment="1">
      <alignment horizontal="center" vertical="center"/>
    </xf>
    <xf numFmtId="3" fontId="33" fillId="8" borderId="120" xfId="1" applyNumberFormat="1" applyFont="1" applyFill="1" applyBorder="1" applyAlignment="1">
      <alignment horizontal="right" vertical="center" indent="1"/>
    </xf>
    <xf numFmtId="3" fontId="33" fillId="8" borderId="43" xfId="1" applyNumberFormat="1" applyFont="1" applyFill="1" applyBorder="1" applyAlignment="1">
      <alignment horizontal="right" vertical="center" indent="1"/>
    </xf>
    <xf numFmtId="3" fontId="33" fillId="8" borderId="121" xfId="1" applyNumberFormat="1" applyFont="1" applyFill="1" applyBorder="1" applyAlignment="1">
      <alignment horizontal="right" vertical="center" indent="1"/>
    </xf>
    <xf numFmtId="3" fontId="33" fillId="8" borderId="83" xfId="1" applyNumberFormat="1" applyFont="1" applyFill="1" applyBorder="1" applyAlignment="1">
      <alignment horizontal="right" vertical="center" indent="1"/>
    </xf>
    <xf numFmtId="3" fontId="33" fillId="8" borderId="94" xfId="1" applyNumberFormat="1" applyFont="1" applyFill="1" applyBorder="1" applyAlignment="1">
      <alignment horizontal="right" vertical="center" indent="1"/>
    </xf>
    <xf numFmtId="3" fontId="33" fillId="8" borderId="48" xfId="1" applyNumberFormat="1" applyFont="1" applyFill="1" applyBorder="1" applyAlignment="1">
      <alignment horizontal="right" vertical="center" indent="1"/>
    </xf>
    <xf numFmtId="3" fontId="33" fillId="8" borderId="49" xfId="1" applyNumberFormat="1" applyFont="1" applyFill="1" applyBorder="1" applyAlignment="1">
      <alignment horizontal="right" vertical="center" indent="1"/>
    </xf>
    <xf numFmtId="3" fontId="33" fillId="8" borderId="122" xfId="1" applyNumberFormat="1" applyFont="1" applyFill="1" applyBorder="1" applyAlignment="1">
      <alignment horizontal="right" vertical="center" indent="1"/>
    </xf>
    <xf numFmtId="3" fontId="33" fillId="8" borderId="74" xfId="1" applyNumberFormat="1" applyFont="1" applyFill="1" applyBorder="1" applyAlignment="1">
      <alignment horizontal="right" vertical="center" indent="1"/>
    </xf>
    <xf numFmtId="3" fontId="33" fillId="8" borderId="75" xfId="1" applyNumberFormat="1" applyFont="1" applyFill="1" applyBorder="1" applyAlignment="1">
      <alignment horizontal="right" vertical="center" indent="1"/>
    </xf>
    <xf numFmtId="3" fontId="33" fillId="8" borderId="52" xfId="1" applyNumberFormat="1" applyFont="1" applyFill="1" applyBorder="1" applyAlignment="1">
      <alignment horizontal="right" vertical="center" indent="1"/>
    </xf>
    <xf numFmtId="3" fontId="33" fillId="8" borderId="24" xfId="1" applyNumberFormat="1" applyFont="1" applyFill="1" applyBorder="1" applyAlignment="1">
      <alignment horizontal="right" vertical="center" indent="1"/>
    </xf>
    <xf numFmtId="3" fontId="33" fillId="8" borderId="123" xfId="1" applyNumberFormat="1" applyFont="1" applyFill="1" applyBorder="1" applyAlignment="1">
      <alignment horizontal="right" vertical="center" indent="1"/>
    </xf>
    <xf numFmtId="3" fontId="33" fillId="8" borderId="105" xfId="1" applyNumberFormat="1" applyFont="1" applyFill="1" applyBorder="1" applyAlignment="1">
      <alignment horizontal="right" vertical="center" indent="1"/>
    </xf>
    <xf numFmtId="3" fontId="33" fillId="8" borderId="25" xfId="1" applyNumberFormat="1" applyFont="1" applyFill="1" applyBorder="1" applyAlignment="1">
      <alignment horizontal="right" vertical="center" indent="1"/>
    </xf>
    <xf numFmtId="0" fontId="33" fillId="0" borderId="49" xfId="1" applyFont="1" applyFill="1" applyBorder="1" applyAlignment="1" applyProtection="1">
      <alignment horizontal="center" vertical="center" wrapText="1"/>
      <protection locked="0"/>
    </xf>
    <xf numFmtId="0" fontId="33" fillId="0" borderId="75" xfId="1" applyFont="1" applyBorder="1" applyAlignment="1" applyProtection="1">
      <alignment horizontal="center" vertical="center" wrapText="1"/>
      <protection locked="0"/>
    </xf>
    <xf numFmtId="0" fontId="6" fillId="0" borderId="0" xfId="2" applyFont="1" applyBorder="1" applyAlignment="1" applyProtection="1">
      <alignment vertical="center"/>
      <protection locked="0"/>
    </xf>
    <xf numFmtId="0" fontId="20" fillId="0" borderId="0" xfId="2" applyFont="1" applyBorder="1" applyAlignment="1" applyProtection="1">
      <alignment vertical="center"/>
      <protection locked="0"/>
    </xf>
    <xf numFmtId="3" fontId="6" fillId="0" borderId="37" xfId="2" applyNumberFormat="1" applyFont="1" applyBorder="1" applyAlignment="1" applyProtection="1">
      <alignment horizontal="center" vertical="center" wrapText="1"/>
      <protection locked="0"/>
    </xf>
    <xf numFmtId="3" fontId="6" fillId="0" borderId="62" xfId="2" applyNumberFormat="1" applyFont="1" applyBorder="1" applyAlignment="1" applyProtection="1">
      <alignment horizontal="center" vertical="center" wrapText="1"/>
      <protection locked="0"/>
    </xf>
    <xf numFmtId="0" fontId="0" fillId="0" borderId="0" xfId="0" applyProtection="1">
      <protection locked="0"/>
    </xf>
    <xf numFmtId="0" fontId="6" fillId="0" borderId="0" xfId="2" applyFont="1" applyBorder="1" applyAlignment="1" applyProtection="1">
      <alignment vertical="center" wrapText="1"/>
      <protection locked="0"/>
    </xf>
    <xf numFmtId="49" fontId="6" fillId="0" borderId="0" xfId="2" applyNumberFormat="1" applyFont="1" applyBorder="1" applyAlignment="1" applyProtection="1">
      <alignment horizontal="center" vertical="center" wrapText="1"/>
      <protection locked="0"/>
    </xf>
    <xf numFmtId="3" fontId="6" fillId="0" borderId="0" xfId="2" applyNumberFormat="1" applyFont="1" applyBorder="1" applyAlignment="1" applyProtection="1">
      <alignment vertical="center"/>
      <protection locked="0"/>
    </xf>
    <xf numFmtId="0" fontId="9" fillId="0" borderId="0" xfId="2" applyFont="1" applyBorder="1" applyAlignment="1" applyProtection="1">
      <alignment vertical="center"/>
      <protection locked="0"/>
    </xf>
    <xf numFmtId="49" fontId="6" fillId="0" borderId="0" xfId="2" applyNumberFormat="1" applyFont="1" applyBorder="1" applyAlignment="1" applyProtection="1">
      <alignment vertical="center" wrapText="1"/>
      <protection locked="0"/>
    </xf>
    <xf numFmtId="49" fontId="6" fillId="0" borderId="0" xfId="2" applyNumberFormat="1" applyFont="1" applyBorder="1" applyAlignment="1" applyProtection="1">
      <alignment vertical="center"/>
      <protection locked="0"/>
    </xf>
    <xf numFmtId="0" fontId="6" fillId="0" borderId="0" xfId="2" applyFont="1" applyFill="1" applyBorder="1" applyAlignment="1" applyProtection="1">
      <alignment vertical="center"/>
      <protection locked="0"/>
    </xf>
    <xf numFmtId="3" fontId="25" fillId="0" borderId="34" xfId="2" applyNumberFormat="1" applyFont="1" applyBorder="1" applyAlignment="1" applyProtection="1">
      <alignment horizontal="center" vertical="center" wrapText="1"/>
    </xf>
    <xf numFmtId="3" fontId="25" fillId="0" borderId="35" xfId="2" applyNumberFormat="1" applyFont="1" applyBorder="1" applyAlignment="1" applyProtection="1">
      <alignment horizontal="center" vertical="center" wrapText="1"/>
    </xf>
    <xf numFmtId="3" fontId="25" fillId="0" borderId="37" xfId="2" applyNumberFormat="1" applyFont="1" applyBorder="1" applyAlignment="1" applyProtection="1">
      <alignment horizontal="center" vertical="center" wrapText="1"/>
    </xf>
    <xf numFmtId="3" fontId="25" fillId="0" borderId="62" xfId="2" applyNumberFormat="1" applyFont="1" applyBorder="1" applyAlignment="1" applyProtection="1">
      <alignment horizontal="center" vertical="center" wrapText="1"/>
    </xf>
    <xf numFmtId="3" fontId="25" fillId="0" borderId="49" xfId="2" applyNumberFormat="1" applyFont="1" applyBorder="1" applyAlignment="1" applyProtection="1">
      <alignment horizontal="center" vertical="center" wrapText="1"/>
    </xf>
    <xf numFmtId="3" fontId="25" fillId="0" borderId="75" xfId="2" applyNumberFormat="1" applyFont="1" applyBorder="1" applyAlignment="1" applyProtection="1">
      <alignment horizontal="center" vertical="center" wrapText="1"/>
    </xf>
    <xf numFmtId="3" fontId="25" fillId="0" borderId="21" xfId="2" applyNumberFormat="1" applyFont="1" applyBorder="1" applyAlignment="1" applyProtection="1">
      <alignment horizontal="center" vertical="center" wrapText="1"/>
    </xf>
    <xf numFmtId="3" fontId="25" fillId="0" borderId="18" xfId="2" applyNumberFormat="1" applyFont="1" applyBorder="1" applyAlignment="1" applyProtection="1">
      <alignment horizontal="center" vertical="center" wrapText="1"/>
    </xf>
    <xf numFmtId="3" fontId="25" fillId="0" borderId="17" xfId="2" applyNumberFormat="1" applyFont="1" applyBorder="1" applyAlignment="1" applyProtection="1">
      <alignment horizontal="center" vertical="center" wrapText="1"/>
    </xf>
    <xf numFmtId="0" fontId="6" fillId="0" borderId="6" xfId="2" applyFont="1" applyBorder="1" applyAlignment="1" applyProtection="1">
      <alignment vertical="center" wrapText="1"/>
    </xf>
    <xf numFmtId="3" fontId="6" fillId="0" borderId="37" xfId="2" applyNumberFormat="1" applyFont="1" applyBorder="1" applyAlignment="1" applyProtection="1">
      <alignment horizontal="center" vertical="center" wrapText="1"/>
    </xf>
    <xf numFmtId="3" fontId="6" fillId="0" borderId="62" xfId="2" applyNumberFormat="1" applyFont="1" applyBorder="1" applyAlignment="1" applyProtection="1">
      <alignment horizontal="center" vertical="center" wrapText="1"/>
    </xf>
    <xf numFmtId="0" fontId="8" fillId="0" borderId="16" xfId="2" applyFont="1" applyBorder="1" applyAlignment="1" applyProtection="1">
      <alignment vertical="center"/>
    </xf>
    <xf numFmtId="49" fontId="11" fillId="0" borderId="2" xfId="2" applyNumberFormat="1" applyFont="1" applyBorder="1" applyAlignment="1" applyProtection="1">
      <alignment horizontal="center" vertical="center" wrapText="1"/>
    </xf>
    <xf numFmtId="49" fontId="11" fillId="0" borderId="3" xfId="2" applyNumberFormat="1" applyFont="1" applyBorder="1" applyAlignment="1" applyProtection="1">
      <alignment horizontal="center" vertical="center" wrapText="1"/>
    </xf>
    <xf numFmtId="3" fontId="8" fillId="0" borderId="3" xfId="2" applyNumberFormat="1" applyFont="1" applyBorder="1" applyAlignment="1" applyProtection="1">
      <alignment horizontal="center" vertical="center" wrapText="1"/>
    </xf>
    <xf numFmtId="3" fontId="8" fillId="0" borderId="4" xfId="2" applyNumberFormat="1" applyFont="1" applyBorder="1" applyAlignment="1" applyProtection="1">
      <alignment horizontal="center" vertical="center" wrapText="1"/>
    </xf>
    <xf numFmtId="0" fontId="8" fillId="0" borderId="14" xfId="2" applyFont="1" applyBorder="1" applyAlignment="1" applyProtection="1">
      <alignment vertical="center" wrapText="1"/>
    </xf>
    <xf numFmtId="3" fontId="8" fillId="0" borderId="49" xfId="2" applyNumberFormat="1" applyFont="1" applyBorder="1" applyAlignment="1" applyProtection="1">
      <alignment horizontal="center" vertical="center" wrapText="1"/>
    </xf>
    <xf numFmtId="3" fontId="8" fillId="0" borderId="75" xfId="2" applyNumberFormat="1" applyFont="1" applyBorder="1" applyAlignment="1" applyProtection="1">
      <alignment horizontal="center" vertical="center" wrapText="1"/>
    </xf>
    <xf numFmtId="49" fontId="6" fillId="0" borderId="50" xfId="2" applyNumberFormat="1" applyFont="1" applyBorder="1" applyAlignment="1" applyProtection="1">
      <alignment horizontal="center" vertical="center" wrapText="1"/>
    </xf>
    <xf numFmtId="49" fontId="6" fillId="0" borderId="37" xfId="2" applyNumberFormat="1" applyFont="1" applyBorder="1" applyAlignment="1" applyProtection="1">
      <alignment horizontal="center" vertical="center" wrapText="1"/>
    </xf>
    <xf numFmtId="0" fontId="6" fillId="0" borderId="6" xfId="2" applyFont="1" applyBorder="1" applyAlignment="1" applyProtection="1">
      <alignment horizontal="left" vertical="center" wrapText="1"/>
    </xf>
    <xf numFmtId="0" fontId="6" fillId="0" borderId="20" xfId="2" applyFont="1" applyBorder="1" applyAlignment="1" applyProtection="1">
      <alignment vertical="center" wrapText="1"/>
    </xf>
    <xf numFmtId="49" fontId="6" fillId="0" borderId="21" xfId="2" applyNumberFormat="1" applyFont="1" applyBorder="1" applyAlignment="1" applyProtection="1">
      <alignment horizontal="center" vertical="center" wrapText="1"/>
    </xf>
    <xf numFmtId="0" fontId="6" fillId="0" borderId="40" xfId="2" applyFont="1" applyBorder="1" applyAlignment="1" applyProtection="1">
      <alignment horizontal="left" vertical="center" wrapText="1"/>
    </xf>
    <xf numFmtId="49" fontId="6" fillId="0" borderId="48" xfId="2" applyNumberFormat="1" applyFont="1" applyBorder="1" applyAlignment="1" applyProtection="1">
      <alignment horizontal="center" vertical="center" wrapText="1"/>
    </xf>
    <xf numFmtId="49" fontId="6" fillId="0" borderId="49" xfId="2" applyNumberFormat="1" applyFont="1" applyBorder="1" applyAlignment="1" applyProtection="1">
      <alignment horizontal="center" vertical="center" wrapText="1"/>
    </xf>
    <xf numFmtId="0" fontId="6" fillId="0" borderId="6" xfId="2" applyFont="1" applyFill="1" applyBorder="1" applyAlignment="1" applyProtection="1">
      <alignment vertical="center" wrapText="1"/>
    </xf>
    <xf numFmtId="49" fontId="6" fillId="7" borderId="50" xfId="2" applyNumberFormat="1" applyFont="1" applyFill="1" applyBorder="1" applyAlignment="1" applyProtection="1">
      <alignment horizontal="center" vertical="center" wrapText="1"/>
    </xf>
    <xf numFmtId="0" fontId="8" fillId="0" borderId="1" xfId="2" applyFont="1" applyBorder="1" applyAlignment="1" applyProtection="1">
      <alignment vertical="center" wrapText="1"/>
    </xf>
    <xf numFmtId="0" fontId="6" fillId="0" borderId="14" xfId="2" applyFont="1" applyBorder="1" applyAlignment="1" applyProtection="1">
      <alignment vertical="center" wrapText="1"/>
    </xf>
    <xf numFmtId="49" fontId="6" fillId="0" borderId="47" xfId="2" applyNumberFormat="1" applyFont="1" applyBorder="1" applyAlignment="1" applyProtection="1">
      <alignment horizontal="center" vertical="center" wrapText="1"/>
    </xf>
    <xf numFmtId="49" fontId="6" fillId="0" borderId="34" xfId="2" applyNumberFormat="1" applyFont="1" applyBorder="1" applyAlignment="1" applyProtection="1">
      <alignment horizontal="center" vertical="center" wrapText="1"/>
    </xf>
    <xf numFmtId="49" fontId="10" fillId="0" borderId="50" xfId="2" applyNumberFormat="1" applyFont="1" applyBorder="1" applyAlignment="1" applyProtection="1">
      <alignment horizontal="center" vertical="center"/>
    </xf>
    <xf numFmtId="49" fontId="6" fillId="0" borderId="7" xfId="2" applyNumberFormat="1" applyFont="1" applyBorder="1" applyAlignment="1" applyProtection="1">
      <alignment horizontal="center" vertical="center" wrapText="1"/>
    </xf>
    <xf numFmtId="49" fontId="6" fillId="0" borderId="17" xfId="2" applyNumberFormat="1" applyFont="1" applyBorder="1" applyAlignment="1" applyProtection="1">
      <alignment horizontal="center" vertical="center" wrapText="1"/>
    </xf>
    <xf numFmtId="49" fontId="20" fillId="0" borderId="0" xfId="2" applyNumberFormat="1" applyFont="1" applyBorder="1" applyAlignment="1" applyProtection="1">
      <alignment horizontal="left" vertical="center"/>
      <protection locked="0"/>
    </xf>
    <xf numFmtId="0" fontId="8" fillId="0" borderId="0" xfId="2" applyFont="1" applyBorder="1" applyAlignment="1" applyProtection="1">
      <alignment vertical="center"/>
      <protection locked="0"/>
    </xf>
    <xf numFmtId="49" fontId="8" fillId="0" borderId="0" xfId="2" applyNumberFormat="1" applyFont="1" applyBorder="1" applyAlignment="1" applyProtection="1">
      <alignment horizontal="center" vertical="center" wrapText="1"/>
      <protection locked="0"/>
    </xf>
    <xf numFmtId="49" fontId="6" fillId="0" borderId="0" xfId="2" applyNumberFormat="1" applyFont="1" applyBorder="1" applyAlignment="1" applyProtection="1">
      <alignment horizontal="center" vertical="center"/>
      <protection locked="0"/>
    </xf>
    <xf numFmtId="49" fontId="6" fillId="0" borderId="37" xfId="2" applyNumberFormat="1" applyFont="1" applyBorder="1" applyAlignment="1" applyProtection="1">
      <alignment horizontal="center" vertical="center"/>
      <protection locked="0"/>
    </xf>
    <xf numFmtId="3" fontId="6" fillId="0" borderId="37" xfId="2" applyNumberFormat="1" applyFont="1" applyBorder="1" applyAlignment="1" applyProtection="1">
      <alignment horizontal="center" vertical="center"/>
      <protection locked="0"/>
    </xf>
    <xf numFmtId="3" fontId="6" fillId="0" borderId="62" xfId="2" applyNumberFormat="1" applyFont="1" applyBorder="1" applyAlignment="1" applyProtection="1">
      <alignment horizontal="center" vertical="center"/>
      <protection locked="0"/>
    </xf>
    <xf numFmtId="3" fontId="25" fillId="0" borderId="62" xfId="2" applyNumberFormat="1" applyFont="1" applyBorder="1" applyAlignment="1" applyProtection="1">
      <alignment horizontal="center" vertical="center"/>
      <protection locked="0"/>
    </xf>
    <xf numFmtId="0" fontId="8" fillId="0" borderId="0" xfId="2" applyFont="1" applyBorder="1" applyAlignment="1" applyProtection="1">
      <alignment vertical="center" wrapText="1"/>
      <protection locked="0"/>
    </xf>
    <xf numFmtId="0" fontId="6" fillId="0" borderId="0" xfId="2" applyFont="1" applyBorder="1" applyAlignment="1" applyProtection="1">
      <alignment horizontal="center" vertical="center"/>
      <protection locked="0"/>
    </xf>
    <xf numFmtId="0" fontId="8" fillId="0" borderId="16" xfId="2" applyFont="1" applyFill="1" applyBorder="1" applyAlignment="1" applyProtection="1">
      <alignment horizontal="left" vertical="center"/>
    </xf>
    <xf numFmtId="49" fontId="8" fillId="0" borderId="2" xfId="2" applyNumberFormat="1" applyFont="1" applyFill="1" applyBorder="1" applyAlignment="1" applyProtection="1">
      <alignment horizontal="center" vertical="center" wrapText="1"/>
    </xf>
    <xf numFmtId="49" fontId="8" fillId="0" borderId="3" xfId="2" applyNumberFormat="1" applyFont="1" applyFill="1" applyBorder="1" applyAlignment="1" applyProtection="1">
      <alignment horizontal="center" vertical="center" wrapText="1"/>
    </xf>
    <xf numFmtId="3" fontId="8" fillId="0" borderId="3" xfId="2" applyNumberFormat="1" applyFont="1" applyFill="1" applyBorder="1" applyAlignment="1" applyProtection="1">
      <alignment horizontal="center" vertical="center" wrapText="1"/>
    </xf>
    <xf numFmtId="3" fontId="8" fillId="0" borderId="4" xfId="2" applyNumberFormat="1" applyFont="1" applyFill="1" applyBorder="1" applyAlignment="1" applyProtection="1">
      <alignment horizontal="center" vertical="center" wrapText="1"/>
    </xf>
    <xf numFmtId="0" fontId="8" fillId="0" borderId="40" xfId="2" applyFont="1" applyBorder="1" applyAlignment="1" applyProtection="1">
      <alignment vertical="center" wrapText="1"/>
    </xf>
    <xf numFmtId="3" fontId="8" fillId="0" borderId="49" xfId="2" applyNumberFormat="1" applyFont="1" applyFill="1" applyBorder="1" applyAlignment="1" applyProtection="1">
      <alignment horizontal="center" vertical="center" wrapText="1"/>
    </xf>
    <xf numFmtId="3" fontId="8" fillId="0" borderId="75" xfId="2" applyNumberFormat="1" applyFont="1" applyFill="1" applyBorder="1" applyAlignment="1" applyProtection="1">
      <alignment horizontal="center" vertical="center" wrapText="1"/>
    </xf>
    <xf numFmtId="0" fontId="6" fillId="0" borderId="47" xfId="2" applyFont="1" applyBorder="1" applyAlignment="1" applyProtection="1">
      <alignment horizontal="center" vertical="center"/>
    </xf>
    <xf numFmtId="49" fontId="6" fillId="0" borderId="34" xfId="2" applyNumberFormat="1" applyFont="1" applyBorder="1" applyAlignment="1" applyProtection="1">
      <alignment horizontal="center" vertical="center"/>
    </xf>
    <xf numFmtId="0" fontId="6" fillId="0" borderId="50" xfId="2" applyFont="1" applyBorder="1" applyAlignment="1" applyProtection="1">
      <alignment horizontal="center" vertical="center"/>
    </xf>
    <xf numFmtId="49" fontId="6" fillId="0" borderId="37" xfId="2" applyNumberFormat="1" applyFont="1" applyBorder="1" applyAlignment="1" applyProtection="1">
      <alignment horizontal="center" vertical="center"/>
    </xf>
    <xf numFmtId="0" fontId="6" fillId="0" borderId="7" xfId="2" applyFont="1" applyBorder="1" applyAlignment="1" applyProtection="1">
      <alignment horizontal="center" vertical="center" wrapText="1"/>
    </xf>
    <xf numFmtId="0" fontId="6" fillId="0" borderId="28" xfId="2" applyFont="1" applyBorder="1" applyAlignment="1" applyProtection="1">
      <alignment horizontal="center" vertical="center"/>
    </xf>
    <xf numFmtId="0" fontId="6" fillId="0" borderId="22" xfId="2" applyFont="1" applyBorder="1" applyAlignment="1" applyProtection="1">
      <alignment horizontal="center" vertical="center"/>
    </xf>
    <xf numFmtId="0" fontId="6" fillId="0" borderId="79" xfId="2" applyFont="1" applyBorder="1" applyAlignment="1" applyProtection="1">
      <alignment horizontal="center" vertical="center" wrapText="1"/>
    </xf>
    <xf numFmtId="0" fontId="6" fillId="0" borderId="79" xfId="2" applyFont="1" applyBorder="1" applyAlignment="1" applyProtection="1">
      <alignment horizontal="center" vertical="center"/>
    </xf>
    <xf numFmtId="49" fontId="6" fillId="0" borderId="17" xfId="2" applyNumberFormat="1" applyFont="1" applyBorder="1" applyAlignment="1" applyProtection="1">
      <alignment horizontal="center" vertical="center"/>
    </xf>
    <xf numFmtId="0" fontId="8" fillId="0" borderId="6" xfId="2" applyFont="1" applyBorder="1" applyAlignment="1" applyProtection="1">
      <alignment vertical="center" wrapText="1"/>
    </xf>
    <xf numFmtId="0" fontId="6" fillId="0" borderId="119" xfId="2" applyFont="1" applyBorder="1" applyAlignment="1" applyProtection="1">
      <alignment horizontal="center" vertical="center"/>
    </xf>
    <xf numFmtId="49" fontId="6" fillId="0" borderId="32" xfId="2" applyNumberFormat="1" applyFont="1" applyBorder="1" applyAlignment="1" applyProtection="1">
      <alignment horizontal="center" vertical="center" wrapText="1"/>
    </xf>
    <xf numFmtId="0" fontId="8" fillId="0" borderId="20" xfId="2" applyFont="1" applyBorder="1" applyAlignment="1" applyProtection="1">
      <alignment vertical="center" wrapText="1"/>
    </xf>
    <xf numFmtId="3" fontId="25" fillId="0" borderId="49" xfId="2" applyNumberFormat="1" applyFont="1" applyBorder="1" applyAlignment="1" applyProtection="1">
      <alignment horizontal="center" vertical="center"/>
    </xf>
    <xf numFmtId="3" fontId="25" fillId="0" borderId="75" xfId="2" applyNumberFormat="1" applyFont="1" applyBorder="1" applyAlignment="1" applyProtection="1">
      <alignment horizontal="center" vertical="center"/>
    </xf>
    <xf numFmtId="3" fontId="25" fillId="0" borderId="34" xfId="2" applyNumberFormat="1" applyFont="1" applyBorder="1" applyAlignment="1" applyProtection="1">
      <alignment horizontal="center" vertical="center"/>
    </xf>
    <xf numFmtId="3" fontId="25" fillId="0" borderId="62" xfId="2" applyNumberFormat="1" applyFont="1" applyBorder="1" applyAlignment="1" applyProtection="1">
      <alignment horizontal="center" vertical="center"/>
    </xf>
    <xf numFmtId="3" fontId="25" fillId="0" borderId="17" xfId="2" applyNumberFormat="1" applyFont="1" applyBorder="1" applyAlignment="1" applyProtection="1">
      <alignment horizontal="center" vertical="center"/>
    </xf>
    <xf numFmtId="3" fontId="25" fillId="0" borderId="18" xfId="2" applyNumberFormat="1" applyFont="1" applyBorder="1" applyAlignment="1" applyProtection="1">
      <alignment horizontal="center" vertical="center"/>
    </xf>
    <xf numFmtId="3" fontId="25" fillId="0" borderId="37" xfId="2" applyNumberFormat="1" applyFont="1" applyBorder="1" applyAlignment="1" applyProtection="1">
      <alignment horizontal="center" vertical="center"/>
    </xf>
    <xf numFmtId="3" fontId="52" fillId="0" borderId="62" xfId="2" applyNumberFormat="1" applyFont="1" applyBorder="1" applyAlignment="1" applyProtection="1">
      <alignment horizontal="center" vertical="center"/>
    </xf>
    <xf numFmtId="3" fontId="25" fillId="0" borderId="35" xfId="2" applyNumberFormat="1" applyFont="1" applyBorder="1" applyAlignment="1" applyProtection="1">
      <alignment horizontal="center" vertical="center"/>
    </xf>
    <xf numFmtId="0" fontId="8" fillId="0" borderId="0" xfId="1" applyFont="1" applyAlignment="1" applyProtection="1">
      <alignment horizontal="left" vertical="center" wrapText="1"/>
      <protection locked="0"/>
    </xf>
    <xf numFmtId="0" fontId="8" fillId="0" borderId="0" xfId="1" applyFont="1" applyAlignment="1" applyProtection="1">
      <alignment horizontal="left" vertical="center"/>
      <protection locked="0"/>
    </xf>
    <xf numFmtId="0" fontId="33" fillId="0" borderId="50" xfId="1" applyFont="1" applyFill="1" applyBorder="1" applyAlignment="1" applyProtection="1">
      <alignment horizontal="left" vertical="center" indent="1"/>
      <protection locked="0"/>
    </xf>
    <xf numFmtId="3" fontId="33" fillId="0" borderId="62" xfId="1" applyNumberFormat="1" applyFont="1" applyFill="1" applyBorder="1" applyAlignment="1" applyProtection="1">
      <alignment horizontal="right" vertical="center" wrapText="1" indent="1"/>
      <protection hidden="1"/>
    </xf>
    <xf numFmtId="0" fontId="33" fillId="0" borderId="79" xfId="1" applyFont="1" applyFill="1" applyBorder="1" applyAlignment="1" applyProtection="1">
      <alignment horizontal="center" vertical="center"/>
      <protection locked="0"/>
    </xf>
    <xf numFmtId="0" fontId="33" fillId="8" borderId="34" xfId="1" applyFont="1" applyFill="1" applyBorder="1" applyAlignment="1" applyProtection="1">
      <alignment horizontal="left" vertical="center" indent="1"/>
      <protection locked="0"/>
    </xf>
    <xf numFmtId="0" fontId="33" fillId="0" borderId="37" xfId="1" applyFont="1" applyFill="1" applyBorder="1" applyAlignment="1" applyProtection="1">
      <alignment horizontal="left" vertical="center" indent="1"/>
      <protection locked="0"/>
    </xf>
    <xf numFmtId="0" fontId="33" fillId="0" borderId="50" xfId="1" applyFont="1" applyFill="1" applyBorder="1" applyAlignment="1" applyProtection="1">
      <alignment horizontal="right" vertical="center" indent="1"/>
      <protection locked="0"/>
    </xf>
    <xf numFmtId="0" fontId="32" fillId="0" borderId="0" xfId="0" applyFont="1" applyAlignment="1">
      <alignment vertical="center"/>
    </xf>
    <xf numFmtId="3" fontId="33" fillId="0" borderId="23" xfId="1" applyNumberFormat="1" applyFont="1" applyBorder="1" applyAlignment="1">
      <alignment horizontal="right" vertical="center" indent="1"/>
    </xf>
    <xf numFmtId="3" fontId="33" fillId="0" borderId="39" xfId="1" applyNumberFormat="1" applyFont="1" applyBorder="1" applyAlignment="1">
      <alignment horizontal="right" vertical="center" indent="1"/>
    </xf>
    <xf numFmtId="3" fontId="33" fillId="0" borderId="126" xfId="1" applyNumberFormat="1" applyFont="1" applyBorder="1" applyAlignment="1">
      <alignment horizontal="right" vertical="center" indent="1"/>
    </xf>
    <xf numFmtId="3" fontId="33" fillId="0" borderId="51" xfId="1" applyNumberFormat="1" applyFont="1" applyBorder="1" applyAlignment="1">
      <alignment horizontal="right" vertical="center" indent="1"/>
    </xf>
    <xf numFmtId="3" fontId="33" fillId="0" borderId="37" xfId="1" applyNumberFormat="1" applyFont="1" applyBorder="1" applyAlignment="1">
      <alignment horizontal="right" vertical="center" indent="1"/>
    </xf>
    <xf numFmtId="3" fontId="33" fillId="0" borderId="76" xfId="1" applyNumberFormat="1" applyFont="1" applyBorder="1" applyAlignment="1">
      <alignment horizontal="right" vertical="center" indent="1"/>
    </xf>
    <xf numFmtId="3" fontId="33" fillId="3" borderId="23" xfId="1" applyNumberFormat="1" applyFont="1" applyFill="1" applyBorder="1" applyAlignment="1">
      <alignment horizontal="right" vertical="center" indent="1"/>
    </xf>
    <xf numFmtId="3" fontId="33" fillId="3" borderId="39" xfId="1" applyNumberFormat="1" applyFont="1" applyFill="1" applyBorder="1" applyAlignment="1">
      <alignment horizontal="right" vertical="center" indent="1"/>
    </xf>
    <xf numFmtId="3" fontId="33" fillId="3" borderId="126" xfId="1" applyNumberFormat="1" applyFont="1" applyFill="1" applyBorder="1" applyAlignment="1">
      <alignment horizontal="right" vertical="center" indent="1"/>
    </xf>
    <xf numFmtId="3" fontId="33" fillId="3" borderId="51" xfId="1" applyNumberFormat="1" applyFont="1" applyFill="1" applyBorder="1" applyAlignment="1">
      <alignment horizontal="right" vertical="center" indent="1"/>
    </xf>
    <xf numFmtId="3" fontId="33" fillId="3" borderId="76" xfId="1" applyNumberFormat="1" applyFont="1" applyFill="1" applyBorder="1" applyAlignment="1">
      <alignment horizontal="right" vertical="center" indent="1"/>
    </xf>
    <xf numFmtId="3" fontId="33" fillId="0" borderId="22" xfId="1" applyNumberFormat="1" applyFont="1" applyBorder="1" applyAlignment="1">
      <alignment horizontal="right" vertical="center" indent="1"/>
    </xf>
    <xf numFmtId="3" fontId="33" fillId="0" borderId="107" xfId="1" applyNumberFormat="1" applyFont="1" applyBorder="1" applyAlignment="1">
      <alignment horizontal="right" vertical="center" indent="1"/>
    </xf>
    <xf numFmtId="3" fontId="33" fillId="0" borderId="50" xfId="1" applyNumberFormat="1" applyFont="1" applyBorder="1" applyAlignment="1">
      <alignment horizontal="right" vertical="center" indent="1"/>
    </xf>
    <xf numFmtId="3" fontId="33" fillId="0" borderId="62" xfId="1" applyNumberFormat="1" applyFont="1" applyBorder="1" applyAlignment="1">
      <alignment horizontal="right" vertical="center" indent="1"/>
    </xf>
    <xf numFmtId="3" fontId="33" fillId="0" borderId="0" xfId="1" applyNumberFormat="1" applyFont="1" applyAlignment="1">
      <alignment horizontal="right" vertical="center" indent="1"/>
    </xf>
    <xf numFmtId="0" fontId="53" fillId="0" borderId="0" xfId="0" applyFont="1" applyAlignment="1">
      <alignment vertical="center"/>
    </xf>
    <xf numFmtId="0" fontId="53" fillId="0" borderId="0" xfId="0" applyFont="1" applyAlignment="1">
      <alignment horizontal="right" vertical="center"/>
    </xf>
    <xf numFmtId="0" fontId="33" fillId="0" borderId="0" xfId="0" applyFont="1" applyAlignment="1">
      <alignment horizontal="center" vertical="center"/>
    </xf>
    <xf numFmtId="0" fontId="33" fillId="0" borderId="0" xfId="0" applyFont="1" applyAlignment="1">
      <alignment vertical="center"/>
    </xf>
    <xf numFmtId="0" fontId="6" fillId="0" borderId="50" xfId="0" applyFont="1" applyBorder="1" applyAlignment="1">
      <alignment horizontal="center" vertical="center"/>
    </xf>
    <xf numFmtId="0" fontId="6" fillId="0" borderId="37" xfId="0" applyFont="1" applyBorder="1" applyAlignment="1">
      <alignment horizontal="center" vertical="center"/>
    </xf>
    <xf numFmtId="0" fontId="6" fillId="0" borderId="107" xfId="0" applyFont="1" applyBorder="1" applyAlignment="1">
      <alignment horizontal="center" vertical="center"/>
    </xf>
    <xf numFmtId="0" fontId="6" fillId="0" borderId="21" xfId="0" applyFont="1" applyBorder="1" applyAlignment="1">
      <alignment horizontal="center" vertical="center" wrapText="1" shrinkToFit="1"/>
    </xf>
    <xf numFmtId="0" fontId="6" fillId="0" borderId="17" xfId="0" applyFont="1" applyBorder="1" applyAlignment="1">
      <alignment horizontal="center" vertical="center" wrapText="1" shrinkToFit="1"/>
    </xf>
    <xf numFmtId="0" fontId="6" fillId="0" borderId="127" xfId="0" applyFont="1" applyBorder="1" applyAlignment="1">
      <alignment horizontal="center" vertical="center" wrapText="1" shrinkToFit="1"/>
    </xf>
    <xf numFmtId="0" fontId="33" fillId="0" borderId="21" xfId="0" applyFont="1" applyBorder="1" applyAlignment="1">
      <alignment horizontal="center" vertical="center" wrapText="1" shrinkToFit="1"/>
    </xf>
    <xf numFmtId="0" fontId="33" fillId="0" borderId="128"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6" fillId="3" borderId="18" xfId="0" applyFont="1" applyFill="1" applyBorder="1" applyAlignment="1">
      <alignment horizontal="center" vertical="center" wrapText="1" shrinkToFit="1"/>
    </xf>
    <xf numFmtId="0" fontId="34" fillId="8" borderId="48" xfId="0" applyFont="1" applyFill="1" applyBorder="1" applyAlignment="1">
      <alignment horizontal="center" vertical="center"/>
    </xf>
    <xf numFmtId="0" fontId="34" fillId="8" borderId="90" xfId="0" applyFont="1" applyFill="1" applyBorder="1" applyAlignment="1">
      <alignment horizontal="center" vertical="center"/>
    </xf>
    <xf numFmtId="0" fontId="34" fillId="8" borderId="122" xfId="0" applyFont="1" applyFill="1" applyBorder="1" applyAlignment="1">
      <alignment horizontal="left" vertical="center"/>
    </xf>
    <xf numFmtId="0" fontId="34" fillId="8" borderId="129" xfId="0" applyFont="1" applyFill="1" applyBorder="1" applyAlignment="1">
      <alignment horizontal="center" vertical="center"/>
    </xf>
    <xf numFmtId="3" fontId="34" fillId="0" borderId="0" xfId="0" applyNumberFormat="1" applyFont="1" applyAlignment="1">
      <alignment horizontal="right" vertical="center" indent="1"/>
    </xf>
    <xf numFmtId="0" fontId="34" fillId="0" borderId="0" xfId="0" applyFont="1" applyAlignment="1">
      <alignment vertical="center"/>
    </xf>
    <xf numFmtId="0" fontId="34" fillId="3" borderId="22" xfId="0" applyFont="1" applyFill="1" applyBorder="1" applyAlignment="1">
      <alignment horizontal="center" vertical="center"/>
    </xf>
    <xf numFmtId="0" fontId="34" fillId="3" borderId="37" xfId="0" applyFont="1" applyFill="1" applyBorder="1" applyAlignment="1">
      <alignment horizontal="center" vertical="center"/>
    </xf>
    <xf numFmtId="0" fontId="34" fillId="3" borderId="28" xfId="0" applyFont="1" applyFill="1" applyBorder="1" applyAlignment="1">
      <alignment horizontal="left" vertical="center"/>
    </xf>
    <xf numFmtId="0" fontId="34" fillId="3" borderId="130" xfId="0" applyFont="1" applyFill="1" applyBorder="1" applyAlignment="1">
      <alignment horizontal="center" vertical="center"/>
    </xf>
    <xf numFmtId="0" fontId="33" fillId="0" borderId="22" xfId="0" applyFont="1" applyBorder="1" applyAlignment="1">
      <alignment horizontal="center" vertical="center"/>
    </xf>
    <xf numFmtId="0" fontId="33" fillId="0" borderId="37" xfId="0" applyFont="1" applyBorder="1" applyAlignment="1">
      <alignment horizontal="center" vertical="center"/>
    </xf>
    <xf numFmtId="0" fontId="33" fillId="0" borderId="28" xfId="0" applyFont="1" applyBorder="1" applyAlignment="1">
      <alignment horizontal="left" vertical="center" indent="3"/>
    </xf>
    <xf numFmtId="0" fontId="35" fillId="0" borderId="131" xfId="0" applyFont="1" applyBorder="1" applyAlignment="1">
      <alignment horizontal="right" vertical="center"/>
    </xf>
    <xf numFmtId="3" fontId="33" fillId="0" borderId="0" xfId="0" applyNumberFormat="1" applyFont="1" applyAlignment="1">
      <alignment horizontal="right" vertical="center" indent="1"/>
    </xf>
    <xf numFmtId="0" fontId="35" fillId="3" borderId="131" xfId="0" applyFont="1" applyFill="1" applyBorder="1" applyAlignment="1">
      <alignment horizontal="right" vertical="center"/>
    </xf>
    <xf numFmtId="0" fontId="34" fillId="0" borderId="28" xfId="0" applyFont="1" applyBorder="1" applyAlignment="1">
      <alignment horizontal="left" vertical="center"/>
    </xf>
    <xf numFmtId="0" fontId="35" fillId="0" borderId="28" xfId="0" applyFont="1" applyBorder="1" applyAlignment="1">
      <alignment horizontal="right" vertical="center"/>
    </xf>
    <xf numFmtId="0" fontId="34" fillId="8" borderId="32" xfId="0" applyFont="1" applyFill="1" applyBorder="1" applyAlignment="1">
      <alignment horizontal="center" vertical="center"/>
    </xf>
    <xf numFmtId="0" fontId="34" fillId="8" borderId="37" xfId="0" applyFont="1" applyFill="1" applyBorder="1" applyAlignment="1">
      <alignment horizontal="center" vertical="center"/>
    </xf>
    <xf numFmtId="0" fontId="34" fillId="8" borderId="119" xfId="0" applyFont="1" applyFill="1" applyBorder="1" applyAlignment="1">
      <alignment horizontal="left" vertical="center"/>
    </xf>
    <xf numFmtId="0" fontId="34" fillId="8" borderId="131" xfId="0" applyFont="1" applyFill="1" applyBorder="1" applyAlignment="1">
      <alignment horizontal="center" vertical="center"/>
    </xf>
    <xf numFmtId="0" fontId="33" fillId="0" borderId="131" xfId="0" applyFont="1" applyBorder="1" applyAlignment="1">
      <alignment horizontal="center" vertical="center"/>
    </xf>
    <xf numFmtId="0" fontId="33" fillId="3" borderId="22" xfId="0" applyFont="1" applyFill="1" applyBorder="1" applyAlignment="1">
      <alignment horizontal="center" vertical="center"/>
    </xf>
    <xf numFmtId="0" fontId="33" fillId="3" borderId="37" xfId="0" applyFont="1" applyFill="1" applyBorder="1" applyAlignment="1">
      <alignment horizontal="center" vertical="center"/>
    </xf>
    <xf numFmtId="0" fontId="33" fillId="3" borderId="131" xfId="0" applyFont="1" applyFill="1" applyBorder="1" applyAlignment="1">
      <alignment horizontal="center" vertical="center"/>
    </xf>
    <xf numFmtId="0" fontId="34" fillId="8" borderId="22" xfId="0" applyFont="1" applyFill="1" applyBorder="1" applyAlignment="1">
      <alignment horizontal="center" vertical="center"/>
    </xf>
    <xf numFmtId="0" fontId="8" fillId="8" borderId="28" xfId="0" applyFont="1" applyFill="1" applyBorder="1" applyAlignment="1">
      <alignment horizontal="left" vertical="center"/>
    </xf>
    <xf numFmtId="0" fontId="51" fillId="8" borderId="131" xfId="0" applyFont="1" applyFill="1" applyBorder="1" applyAlignment="1">
      <alignment horizontal="right" vertical="center"/>
    </xf>
    <xf numFmtId="0" fontId="8" fillId="3" borderId="28" xfId="0" applyFont="1" applyFill="1" applyBorder="1" applyAlignment="1">
      <alignment horizontal="left" vertical="center"/>
    </xf>
    <xf numFmtId="0" fontId="51" fillId="3" borderId="131" xfId="0" applyFont="1" applyFill="1" applyBorder="1" applyAlignment="1">
      <alignment horizontal="right" vertical="center"/>
    </xf>
    <xf numFmtId="0" fontId="51" fillId="8" borderId="131" xfId="0" applyFont="1" applyFill="1" applyBorder="1" applyAlignment="1">
      <alignment horizontal="center" vertical="center"/>
    </xf>
    <xf numFmtId="0" fontId="51" fillId="3" borderId="131" xfId="0" applyFont="1" applyFill="1" applyBorder="1" applyAlignment="1">
      <alignment horizontal="center" vertical="center"/>
    </xf>
    <xf numFmtId="0" fontId="35" fillId="0" borderId="131" xfId="0" applyFont="1" applyBorder="1" applyAlignment="1">
      <alignment horizontal="center" vertical="center"/>
    </xf>
    <xf numFmtId="0" fontId="33" fillId="0" borderId="23" xfId="0" applyFont="1" applyBorder="1" applyAlignment="1">
      <alignment horizontal="center" vertical="center"/>
    </xf>
    <xf numFmtId="0" fontId="33" fillId="0" borderId="39" xfId="0" applyFont="1" applyBorder="1" applyAlignment="1">
      <alignment horizontal="center" vertical="center"/>
    </xf>
    <xf numFmtId="0" fontId="35" fillId="0" borderId="115" xfId="0" applyFont="1" applyBorder="1" applyAlignment="1">
      <alignment horizontal="right" vertical="center"/>
    </xf>
    <xf numFmtId="0" fontId="35" fillId="0" borderId="132" xfId="0" applyFont="1" applyBorder="1" applyAlignment="1">
      <alignment horizontal="center" vertical="center"/>
    </xf>
    <xf numFmtId="0" fontId="33" fillId="8" borderId="48" xfId="0" applyFont="1" applyFill="1" applyBorder="1" applyAlignment="1">
      <alignment horizontal="center" vertical="center"/>
    </xf>
    <xf numFmtId="0" fontId="33" fillId="8" borderId="49" xfId="0" applyFont="1" applyFill="1" applyBorder="1" applyAlignment="1">
      <alignment horizontal="center" vertical="center"/>
    </xf>
    <xf numFmtId="0" fontId="34" fillId="8" borderId="122" xfId="0" applyFont="1" applyFill="1" applyBorder="1" applyAlignment="1">
      <alignment vertical="center"/>
    </xf>
    <xf numFmtId="0" fontId="34" fillId="8" borderId="129" xfId="0" applyFont="1" applyFill="1" applyBorder="1" applyAlignment="1">
      <alignment vertical="center"/>
    </xf>
    <xf numFmtId="3" fontId="34" fillId="0" borderId="9" xfId="0" applyNumberFormat="1" applyFont="1" applyBorder="1" applyAlignment="1">
      <alignment horizontal="right" vertical="center" indent="1"/>
    </xf>
    <xf numFmtId="0" fontId="33" fillId="8" borderId="52" xfId="0" applyFont="1" applyFill="1" applyBorder="1" applyAlignment="1">
      <alignment horizontal="center" vertical="center"/>
    </xf>
    <xf numFmtId="0" fontId="33" fillId="8" borderId="24" xfId="0" applyFont="1" applyFill="1" applyBorder="1" applyAlignment="1">
      <alignment horizontal="center" vertical="center"/>
    </xf>
    <xf numFmtId="0" fontId="34" fillId="8" borderId="116" xfId="0" applyFont="1" applyFill="1" applyBorder="1" applyAlignment="1">
      <alignment vertical="center"/>
    </xf>
    <xf numFmtId="0" fontId="34" fillId="8" borderId="133" xfId="0" applyFont="1" applyFill="1" applyBorder="1" applyAlignment="1">
      <alignment vertical="center"/>
    </xf>
    <xf numFmtId="3" fontId="34" fillId="0" borderId="116" xfId="0" applyNumberFormat="1" applyFont="1" applyBorder="1" applyAlignment="1">
      <alignment horizontal="right" vertical="center" indent="1"/>
    </xf>
    <xf numFmtId="0" fontId="12" fillId="7" borderId="28" xfId="0" applyFont="1" applyFill="1" applyBorder="1" applyAlignment="1" applyProtection="1">
      <alignment horizontal="center" vertical="center"/>
    </xf>
    <xf numFmtId="0" fontId="12" fillId="7" borderId="36" xfId="0" applyFont="1" applyFill="1" applyBorder="1" applyAlignment="1" applyProtection="1">
      <alignment vertical="center"/>
    </xf>
    <xf numFmtId="0" fontId="6" fillId="7" borderId="28" xfId="0" applyFont="1" applyFill="1" applyBorder="1" applyAlignment="1" applyProtection="1">
      <alignment horizontal="center" vertical="center"/>
    </xf>
    <xf numFmtId="0" fontId="6" fillId="7" borderId="36" xfId="0" applyFont="1" applyFill="1" applyBorder="1" applyAlignment="1" applyProtection="1">
      <alignment vertical="center"/>
    </xf>
    <xf numFmtId="0" fontId="33" fillId="0" borderId="0" xfId="1" applyFont="1" applyAlignment="1" applyProtection="1">
      <alignment vertical="center" wrapText="1"/>
      <protection locked="0"/>
    </xf>
    <xf numFmtId="0" fontId="12" fillId="0" borderId="0" xfId="0" applyFont="1" applyAlignment="1" applyProtection="1">
      <alignment horizontal="left" vertical="center" wrapText="1"/>
      <protection locked="0"/>
    </xf>
    <xf numFmtId="0" fontId="33" fillId="0" borderId="12" xfId="1" applyFont="1" applyBorder="1" applyAlignment="1" applyProtection="1">
      <alignment horizontal="center" vertical="center" wrapText="1"/>
      <protection locked="0"/>
    </xf>
    <xf numFmtId="0" fontId="33" fillId="0" borderId="49" xfId="1" applyFont="1" applyBorder="1" applyAlignment="1" applyProtection="1">
      <alignment horizontal="center" vertical="center" wrapText="1"/>
      <protection locked="0"/>
    </xf>
    <xf numFmtId="0" fontId="33" fillId="0" borderId="39" xfId="1" applyFont="1" applyBorder="1" applyAlignment="1" applyProtection="1">
      <alignment horizontal="left" vertical="center" indent="1"/>
      <protection locked="0"/>
    </xf>
    <xf numFmtId="0" fontId="33" fillId="0" borderId="34" xfId="1" applyFont="1" applyBorder="1" applyAlignment="1" applyProtection="1">
      <alignment horizontal="left" vertical="center" indent="1"/>
      <protection locked="0"/>
    </xf>
    <xf numFmtId="3" fontId="33" fillId="0" borderId="12" xfId="1" applyNumberFormat="1" applyFont="1" applyFill="1" applyBorder="1" applyAlignment="1" applyProtection="1">
      <alignment horizontal="right" vertical="center" wrapText="1" indent="1"/>
      <protection locked="0"/>
    </xf>
    <xf numFmtId="0" fontId="6" fillId="0" borderId="0" xfId="1" applyFont="1" applyAlignment="1" applyProtection="1">
      <alignment horizontal="left" vertical="center" wrapText="1"/>
      <protection locked="0"/>
    </xf>
    <xf numFmtId="0" fontId="33" fillId="0" borderId="52" xfId="1" applyFont="1" applyBorder="1" applyAlignment="1" applyProtection="1">
      <alignment horizontal="center" vertical="center" wrapText="1"/>
      <protection locked="0"/>
    </xf>
    <xf numFmtId="0" fontId="33" fillId="0" borderId="24" xfId="1" applyFont="1" applyBorder="1" applyAlignment="1" applyProtection="1">
      <alignment horizontal="center" vertical="center" wrapText="1"/>
      <protection locked="0"/>
    </xf>
    <xf numFmtId="0" fontId="33" fillId="0" borderId="50" xfId="1" applyFont="1" applyFill="1" applyBorder="1" applyAlignment="1" applyProtection="1">
      <alignment horizontal="center" vertical="center" wrapText="1"/>
      <protection locked="0"/>
    </xf>
    <xf numFmtId="0" fontId="33" fillId="0" borderId="12" xfId="1" applyFont="1" applyFill="1" applyBorder="1" applyAlignment="1" applyProtection="1">
      <alignment horizontal="left" vertical="center"/>
      <protection locked="0"/>
    </xf>
    <xf numFmtId="0" fontId="33" fillId="0" borderId="0" xfId="1" applyFont="1" applyBorder="1" applyAlignment="1" applyProtection="1">
      <alignment horizontal="center" vertical="center"/>
      <protection locked="0"/>
    </xf>
    <xf numFmtId="0" fontId="6" fillId="0" borderId="52" xfId="1" applyFont="1" applyBorder="1" applyAlignment="1">
      <alignment horizontal="center" vertical="center"/>
    </xf>
    <xf numFmtId="0" fontId="33" fillId="7" borderId="78" xfId="1" applyFont="1" applyFill="1" applyBorder="1" applyAlignment="1">
      <alignment horizontal="center" vertical="center" wrapText="1"/>
    </xf>
    <xf numFmtId="0" fontId="33" fillId="0" borderId="14" xfId="1" applyFont="1" applyBorder="1" applyAlignment="1" applyProtection="1">
      <alignment horizontal="center" vertical="center" wrapText="1"/>
      <protection locked="0"/>
    </xf>
    <xf numFmtId="0" fontId="33" fillId="0" borderId="48" xfId="1" applyFont="1" applyBorder="1" applyAlignment="1" applyProtection="1">
      <alignment horizontal="left" vertical="center" indent="1"/>
      <protection locked="0"/>
    </xf>
    <xf numFmtId="0" fontId="33" fillId="0" borderId="22" xfId="1" applyFont="1" applyBorder="1" applyAlignment="1" applyProtection="1">
      <alignment horizontal="left" vertical="center" indent="1"/>
      <protection locked="0"/>
    </xf>
    <xf numFmtId="0" fontId="33" fillId="0" borderId="16" xfId="1" applyFont="1" applyBorder="1" applyAlignment="1" applyProtection="1">
      <alignment horizontal="left" vertical="center" indent="1"/>
      <protection locked="0"/>
    </xf>
    <xf numFmtId="0" fontId="33" fillId="0" borderId="86" xfId="1" applyFont="1" applyBorder="1" applyAlignment="1" applyProtection="1">
      <alignment horizontal="left" vertical="center" indent="1"/>
      <protection locked="0"/>
    </xf>
    <xf numFmtId="0" fontId="33" fillId="0" borderId="79" xfId="1" applyFont="1" applyBorder="1" applyAlignment="1" applyProtection="1">
      <alignment horizontal="left" vertical="center" indent="1"/>
      <protection locked="0"/>
    </xf>
    <xf numFmtId="0" fontId="33" fillId="0" borderId="84" xfId="1" applyFont="1" applyFill="1" applyBorder="1" applyAlignment="1" applyProtection="1">
      <alignment horizontal="left" vertical="center" indent="1"/>
      <protection locked="0"/>
    </xf>
    <xf numFmtId="0" fontId="6" fillId="0" borderId="37" xfId="2" applyNumberFormat="1" applyFont="1" applyBorder="1" applyAlignment="1" applyProtection="1">
      <alignment horizontal="center" vertical="center"/>
      <protection locked="0"/>
    </xf>
    <xf numFmtId="1" fontId="6" fillId="0" borderId="37" xfId="2" applyNumberFormat="1" applyFont="1" applyBorder="1" applyAlignment="1" applyProtection="1">
      <alignment horizontal="center" vertical="center"/>
      <protection locked="0"/>
    </xf>
    <xf numFmtId="166" fontId="6" fillId="0" borderId="37" xfId="2" applyNumberFormat="1" applyFont="1" applyBorder="1" applyAlignment="1" applyProtection="1">
      <alignment horizontal="center" vertical="center" wrapText="1"/>
      <protection locked="0"/>
    </xf>
    <xf numFmtId="166" fontId="6" fillId="0" borderId="17" xfId="2" applyNumberFormat="1" applyFont="1" applyBorder="1" applyAlignment="1" applyProtection="1">
      <alignment horizontal="center" vertical="center" wrapText="1"/>
      <protection locked="0"/>
    </xf>
    <xf numFmtId="166" fontId="6" fillId="0" borderId="18" xfId="2" applyNumberFormat="1" applyFont="1" applyBorder="1" applyAlignment="1" applyProtection="1">
      <alignment horizontal="center" vertical="center" wrapText="1"/>
      <protection locked="0"/>
    </xf>
    <xf numFmtId="0" fontId="24" fillId="0" borderId="36" xfId="0" applyFont="1" applyFill="1" applyBorder="1" applyAlignment="1" applyProtection="1">
      <alignment horizontal="left" vertical="center"/>
      <protection locked="0"/>
    </xf>
    <xf numFmtId="0" fontId="43" fillId="0" borderId="23" xfId="0" applyFont="1" applyBorder="1" applyAlignment="1" applyProtection="1">
      <alignment horizontal="center" vertical="center"/>
    </xf>
    <xf numFmtId="0" fontId="46" fillId="3" borderId="43" xfId="0" applyFont="1" applyFill="1" applyBorder="1" applyAlignment="1" applyProtection="1">
      <alignment horizontal="center" vertical="center"/>
    </xf>
    <xf numFmtId="0" fontId="13" fillId="3" borderId="0" xfId="0" applyFont="1" applyFill="1" applyBorder="1" applyAlignment="1" applyProtection="1">
      <alignment horizontal="left" vertical="center"/>
      <protection locked="0"/>
    </xf>
    <xf numFmtId="0" fontId="13" fillId="3" borderId="38" xfId="0" applyFont="1" applyFill="1" applyBorder="1" applyAlignment="1" applyProtection="1">
      <alignment horizontal="left" vertical="center"/>
      <protection locked="0"/>
    </xf>
    <xf numFmtId="0" fontId="43" fillId="0" borderId="119" xfId="0" applyFont="1" applyBorder="1" applyAlignment="1">
      <alignment horizontal="center" vertical="center"/>
    </xf>
    <xf numFmtId="0" fontId="33" fillId="0" borderId="48" xfId="1" applyFont="1" applyBorder="1" applyAlignment="1" applyProtection="1">
      <alignment horizontal="left" vertical="center" indent="1"/>
      <protection locked="0"/>
    </xf>
    <xf numFmtId="3" fontId="56" fillId="0" borderId="151" xfId="0" applyNumberFormat="1" applyFont="1" applyBorder="1"/>
    <xf numFmtId="3" fontId="56" fillId="0" borderId="152" xfId="0" applyNumberFormat="1" applyFont="1" applyBorder="1"/>
    <xf numFmtId="3" fontId="56" fillId="16" borderId="151" xfId="0" applyNumberFormat="1" applyFont="1" applyFill="1" applyBorder="1"/>
    <xf numFmtId="3" fontId="56" fillId="16" borderId="152" xfId="0" applyNumberFormat="1" applyFont="1" applyFill="1" applyBorder="1"/>
    <xf numFmtId="3" fontId="56" fillId="0" borderId="22" xfId="0" applyNumberFormat="1" applyFont="1" applyBorder="1"/>
    <xf numFmtId="3" fontId="56" fillId="0" borderId="62" xfId="0" applyNumberFormat="1" applyFont="1" applyBorder="1"/>
    <xf numFmtId="3" fontId="56" fillId="16" borderId="22" xfId="0" applyNumberFormat="1" applyFont="1" applyFill="1" applyBorder="1"/>
    <xf numFmtId="3" fontId="56" fillId="16" borderId="62" xfId="0" applyNumberFormat="1" applyFont="1" applyFill="1" applyBorder="1"/>
    <xf numFmtId="3" fontId="56" fillId="0" borderId="153" xfId="0" applyNumberFormat="1" applyFont="1" applyBorder="1"/>
    <xf numFmtId="3" fontId="56" fillId="0" borderId="154" xfId="0" applyNumberFormat="1" applyFont="1" applyBorder="1"/>
    <xf numFmtId="3" fontId="56" fillId="16" borderId="153" xfId="0" applyNumberFormat="1" applyFont="1" applyFill="1" applyBorder="1"/>
    <xf numFmtId="3" fontId="56" fillId="16" borderId="154" xfId="0" applyNumberFormat="1" applyFont="1" applyFill="1" applyBorder="1"/>
    <xf numFmtId="3" fontId="46" fillId="0" borderId="2" xfId="0" applyNumberFormat="1" applyFont="1" applyBorder="1"/>
    <xf numFmtId="3" fontId="46" fillId="0" borderId="4" xfId="0" applyNumberFormat="1" applyFont="1" applyBorder="1"/>
    <xf numFmtId="3" fontId="46" fillId="16" borderId="2" xfId="0" applyNumberFormat="1" applyFont="1" applyFill="1" applyBorder="1"/>
    <xf numFmtId="3" fontId="46" fillId="16" borderId="4" xfId="0" applyNumberFormat="1" applyFont="1" applyFill="1" applyBorder="1"/>
    <xf numFmtId="4" fontId="56" fillId="0" borderId="155" xfId="0" applyNumberFormat="1" applyFont="1" applyBorder="1"/>
    <xf numFmtId="3" fontId="56" fillId="0" borderId="156" xfId="0" applyNumberFormat="1" applyFont="1" applyBorder="1"/>
    <xf numFmtId="166" fontId="56" fillId="0" borderId="157" xfId="0" applyNumberFormat="1" applyFont="1" applyBorder="1"/>
    <xf numFmtId="4" fontId="56" fillId="0" borderId="22" xfId="0" applyNumberFormat="1" applyFont="1" applyBorder="1"/>
    <xf numFmtId="3" fontId="56" fillId="0" borderId="158" xfId="0" applyNumberFormat="1" applyFont="1" applyBorder="1"/>
    <xf numFmtId="166" fontId="56" fillId="0" borderId="159" xfId="0" applyNumberFormat="1" applyFont="1" applyBorder="1"/>
    <xf numFmtId="4" fontId="56" fillId="0" borderId="160" xfId="0" applyNumberFormat="1" applyFont="1" applyBorder="1"/>
    <xf numFmtId="4" fontId="56" fillId="0" borderId="161" xfId="0" applyNumberFormat="1" applyFont="1" applyBorder="1"/>
    <xf numFmtId="3" fontId="56" fillId="0" borderId="162" xfId="0" applyNumberFormat="1" applyFont="1" applyBorder="1"/>
    <xf numFmtId="166" fontId="56" fillId="0" borderId="163" xfId="0" applyNumberFormat="1" applyFont="1" applyBorder="1"/>
    <xf numFmtId="4" fontId="46" fillId="0" borderId="52" xfId="0" applyNumberFormat="1" applyFont="1" applyBorder="1"/>
    <xf numFmtId="3" fontId="46" fillId="0" borderId="24" xfId="0" applyNumberFormat="1" applyFont="1" applyBorder="1"/>
    <xf numFmtId="166" fontId="46" fillId="0" borderId="25" xfId="0" applyNumberFormat="1" applyFont="1" applyBorder="1"/>
    <xf numFmtId="3" fontId="33" fillId="0" borderId="83" xfId="1" applyNumberFormat="1" applyFont="1" applyBorder="1" applyAlignment="1" applyProtection="1">
      <alignment horizontal="right" vertical="center" indent="1"/>
      <protection locked="0"/>
    </xf>
    <xf numFmtId="3" fontId="33" fillId="0" borderId="43" xfId="1" applyNumberFormat="1" applyFont="1" applyBorder="1" applyAlignment="1" applyProtection="1">
      <alignment horizontal="right" vertical="center" indent="1"/>
      <protection locked="0"/>
    </xf>
    <xf numFmtId="3" fontId="33" fillId="0" borderId="94" xfId="1" applyNumberFormat="1" applyFont="1" applyBorder="1" applyAlignment="1" applyProtection="1">
      <alignment horizontal="right" vertical="center" indent="1"/>
      <protection locked="0"/>
    </xf>
    <xf numFmtId="3" fontId="33" fillId="0" borderId="47" xfId="1" applyNumberFormat="1" applyFont="1" applyFill="1" applyBorder="1" applyAlignment="1" applyProtection="1">
      <alignment horizontal="right" vertical="center" indent="1"/>
      <protection locked="0"/>
    </xf>
    <xf numFmtId="3" fontId="33" fillId="0" borderId="34" xfId="1" applyNumberFormat="1" applyFont="1" applyFill="1" applyBorder="1" applyAlignment="1" applyProtection="1">
      <alignment horizontal="right" vertical="center" indent="1"/>
      <protection locked="0"/>
    </xf>
    <xf numFmtId="3" fontId="33" fillId="0" borderId="0" xfId="1" applyNumberFormat="1" applyFont="1" applyAlignment="1">
      <alignment vertical="center"/>
    </xf>
    <xf numFmtId="3" fontId="33" fillId="4" borderId="75" xfId="1" applyNumberFormat="1" applyFont="1" applyFill="1" applyBorder="1" applyAlignment="1">
      <alignment vertical="center"/>
    </xf>
    <xf numFmtId="3" fontId="33" fillId="5" borderId="62" xfId="1" applyNumberFormat="1" applyFont="1" applyFill="1" applyBorder="1" applyAlignment="1" applyProtection="1">
      <alignment vertical="center"/>
      <protection locked="0"/>
    </xf>
    <xf numFmtId="3" fontId="33" fillId="5" borderId="103" xfId="1" applyNumberFormat="1" applyFont="1" applyFill="1" applyBorder="1" applyAlignment="1" applyProtection="1">
      <alignment vertical="center"/>
      <protection locked="0"/>
    </xf>
    <xf numFmtId="3" fontId="33" fillId="0" borderId="35" xfId="1" applyNumberFormat="1" applyFont="1" applyBorder="1" applyAlignment="1" applyProtection="1">
      <alignment vertical="center"/>
      <protection locked="0"/>
    </xf>
    <xf numFmtId="3" fontId="33" fillId="5" borderId="76" xfId="1" applyNumberFormat="1" applyFont="1" applyFill="1" applyBorder="1" applyAlignment="1" applyProtection="1">
      <alignment vertical="center"/>
      <protection locked="0"/>
    </xf>
    <xf numFmtId="3" fontId="33" fillId="0" borderId="94" xfId="1" applyNumberFormat="1" applyFont="1" applyBorder="1" applyAlignment="1" applyProtection="1">
      <alignment vertical="center"/>
      <protection locked="0"/>
    </xf>
    <xf numFmtId="3" fontId="33" fillId="0" borderId="25" xfId="1" applyNumberFormat="1" applyFont="1" applyBorder="1" applyAlignment="1" applyProtection="1">
      <alignment vertical="center"/>
      <protection locked="0"/>
    </xf>
    <xf numFmtId="164" fontId="33" fillId="2" borderId="43" xfId="1" applyNumberFormat="1" applyFont="1" applyFill="1" applyBorder="1" applyAlignment="1">
      <alignment horizontal="right" vertical="center" indent="1"/>
    </xf>
    <xf numFmtId="3" fontId="33" fillId="0" borderId="0" xfId="1" applyNumberFormat="1" applyFont="1" applyBorder="1" applyAlignment="1" applyProtection="1">
      <alignment horizontal="left" vertical="center" wrapText="1" indent="1"/>
      <protection locked="0"/>
    </xf>
    <xf numFmtId="3" fontId="0" fillId="0" borderId="0" xfId="0" applyNumberFormat="1" applyAlignment="1">
      <alignment vertical="center"/>
    </xf>
    <xf numFmtId="3" fontId="43" fillId="0" borderId="0" xfId="1" applyNumberFormat="1" applyFont="1" applyAlignment="1" applyProtection="1">
      <alignment horizontal="left" vertical="center"/>
      <protection locked="0"/>
    </xf>
    <xf numFmtId="3" fontId="33" fillId="0" borderId="0" xfId="1" applyNumberFormat="1" applyFont="1" applyAlignment="1" applyProtection="1">
      <alignment vertical="center"/>
      <protection locked="0"/>
    </xf>
    <xf numFmtId="0" fontId="33" fillId="0" borderId="151" xfId="1" applyFont="1" applyBorder="1" applyAlignment="1" applyProtection="1">
      <alignment horizontal="left" vertical="center" indent="1"/>
      <protection locked="0"/>
    </xf>
    <xf numFmtId="164" fontId="39" fillId="0" borderId="0" xfId="1" applyNumberFormat="1" applyFont="1" applyAlignment="1">
      <alignment horizontal="right" vertical="center" wrapText="1"/>
    </xf>
    <xf numFmtId="0" fontId="50" fillId="0" borderId="35" xfId="0" applyFont="1" applyBorder="1" applyAlignment="1">
      <alignment horizontal="right" vertical="center"/>
    </xf>
    <xf numFmtId="0" fontId="43" fillId="0" borderId="62" xfId="0" applyFont="1" applyFill="1" applyBorder="1" applyAlignment="1">
      <alignment horizontal="left" vertical="center"/>
    </xf>
    <xf numFmtId="0" fontId="50" fillId="0" borderId="62" xfId="0" applyFont="1" applyFill="1" applyBorder="1" applyAlignment="1">
      <alignment horizontal="right" vertical="center"/>
    </xf>
    <xf numFmtId="0" fontId="12" fillId="0" borderId="36" xfId="0" applyFont="1" applyFill="1" applyBorder="1" applyAlignment="1" applyProtection="1">
      <alignment vertical="center"/>
    </xf>
    <xf numFmtId="0" fontId="12" fillId="0" borderId="28" xfId="0" applyFont="1" applyFill="1" applyBorder="1" applyAlignment="1" applyProtection="1">
      <alignment horizontal="center" vertical="center"/>
    </xf>
    <xf numFmtId="0" fontId="33" fillId="0" borderId="28" xfId="0" applyFont="1" applyFill="1" applyBorder="1" applyAlignment="1">
      <alignment horizontal="left" vertical="center" indent="3"/>
    </xf>
    <xf numFmtId="0" fontId="33" fillId="0" borderId="28" xfId="0" applyFont="1" applyFill="1" applyBorder="1" applyAlignment="1">
      <alignment horizontal="left" vertical="center"/>
    </xf>
    <xf numFmtId="0" fontId="35" fillId="0" borderId="131" xfId="0" applyFont="1" applyFill="1" applyBorder="1" applyAlignment="1">
      <alignment horizontal="right" vertical="center"/>
    </xf>
    <xf numFmtId="0" fontId="33" fillId="0" borderId="131" xfId="0" applyFont="1" applyFill="1" applyBorder="1" applyAlignment="1">
      <alignment horizontal="center" vertical="center"/>
    </xf>
    <xf numFmtId="3" fontId="33" fillId="0" borderId="33" xfId="1" applyNumberFormat="1" applyFont="1" applyFill="1" applyBorder="1" applyAlignment="1" applyProtection="1">
      <alignment horizontal="right" vertical="top" wrapText="1" indent="1"/>
      <protection locked="0"/>
    </xf>
    <xf numFmtId="3" fontId="33" fillId="0" borderId="36" xfId="1" applyNumberFormat="1" applyFont="1" applyFill="1" applyBorder="1" applyAlignment="1" applyProtection="1">
      <alignment horizontal="right" vertical="top" wrapText="1" indent="1"/>
      <protection locked="0"/>
    </xf>
    <xf numFmtId="3" fontId="34" fillId="0" borderId="36" xfId="1" applyNumberFormat="1" applyFont="1" applyFill="1" applyBorder="1" applyAlignment="1" applyProtection="1">
      <alignment horizontal="right" vertical="top" wrapText="1" indent="1"/>
      <protection locked="0"/>
    </xf>
    <xf numFmtId="3" fontId="33" fillId="0" borderId="36" xfId="1" applyNumberFormat="1" applyFont="1" applyFill="1" applyBorder="1" applyAlignment="1" applyProtection="1">
      <alignment horizontal="right" vertical="center" indent="1"/>
      <protection locked="0"/>
    </xf>
    <xf numFmtId="3" fontId="33" fillId="0" borderId="36" xfId="1" applyNumberFormat="1" applyFont="1" applyFill="1" applyBorder="1" applyAlignment="1" applyProtection="1">
      <alignment horizontal="right" indent="1"/>
      <protection locked="0"/>
    </xf>
    <xf numFmtId="3" fontId="34" fillId="0" borderId="36" xfId="1" applyNumberFormat="1" applyFont="1" applyFill="1" applyBorder="1" applyAlignment="1" applyProtection="1">
      <alignment horizontal="right" vertical="center" indent="1"/>
      <protection locked="0"/>
    </xf>
    <xf numFmtId="3" fontId="33" fillId="0" borderId="38" xfId="1" applyNumberFormat="1" applyFont="1" applyFill="1" applyBorder="1" applyAlignment="1" applyProtection="1">
      <alignment horizontal="right" vertical="center" indent="1"/>
      <protection locked="0"/>
    </xf>
    <xf numFmtId="3" fontId="33" fillId="0" borderId="8" xfId="1" applyNumberFormat="1" applyFont="1" applyFill="1" applyBorder="1" applyAlignment="1" applyProtection="1">
      <alignment horizontal="right" vertical="center" indent="1"/>
      <protection hidden="1"/>
    </xf>
    <xf numFmtId="3" fontId="34" fillId="0" borderId="33" xfId="1" applyNumberFormat="1" applyFont="1" applyFill="1" applyBorder="1" applyAlignment="1" applyProtection="1">
      <alignment horizontal="right" vertical="top" wrapText="1" indent="1"/>
      <protection locked="0"/>
    </xf>
    <xf numFmtId="3" fontId="34" fillId="0" borderId="38" xfId="1" applyNumberFormat="1" applyFont="1" applyFill="1" applyBorder="1" applyAlignment="1" applyProtection="1">
      <alignment horizontal="right" vertical="top" wrapText="1" indent="1"/>
      <protection locked="0"/>
    </xf>
    <xf numFmtId="3" fontId="0" fillId="0" borderId="0" xfId="0" applyNumberFormat="1" applyFill="1"/>
    <xf numFmtId="3" fontId="0" fillId="0" borderId="0" xfId="0" applyNumberFormat="1" applyFont="1" applyAlignment="1">
      <alignment vertical="center"/>
    </xf>
    <xf numFmtId="3" fontId="43" fillId="0" borderId="50" xfId="0" applyNumberFormat="1" applyFont="1" applyFill="1" applyBorder="1" applyAlignment="1">
      <alignment horizontal="right" vertical="center" indent="1"/>
    </xf>
    <xf numFmtId="3" fontId="43" fillId="0" borderId="37" xfId="0" applyNumberFormat="1" applyFont="1" applyFill="1" applyBorder="1" applyAlignment="1">
      <alignment horizontal="right" vertical="center" indent="1"/>
    </xf>
    <xf numFmtId="3" fontId="43" fillId="0" borderId="22" xfId="0" applyNumberFormat="1" applyFont="1" applyFill="1" applyBorder="1" applyAlignment="1">
      <alignment horizontal="right" vertical="center" indent="1"/>
    </xf>
    <xf numFmtId="3" fontId="25" fillId="12" borderId="34" xfId="2" applyNumberFormat="1" applyFont="1" applyFill="1" applyBorder="1" applyAlignment="1" applyProtection="1">
      <alignment horizontal="center" vertical="center"/>
    </xf>
    <xf numFmtId="3" fontId="25" fillId="12" borderId="62" xfId="2" applyNumberFormat="1" applyFont="1" applyFill="1" applyBorder="1" applyAlignment="1" applyProtection="1">
      <alignment horizontal="center" vertical="center"/>
    </xf>
    <xf numFmtId="3" fontId="5" fillId="0" borderId="0" xfId="1" applyNumberFormat="1" applyFont="1" applyAlignment="1">
      <alignment vertical="center"/>
    </xf>
    <xf numFmtId="10" fontId="6" fillId="0" borderId="0" xfId="5" applyNumberFormat="1" applyFont="1" applyBorder="1" applyAlignment="1" applyProtection="1">
      <alignment vertical="center"/>
      <protection locked="0"/>
    </xf>
    <xf numFmtId="3" fontId="37" fillId="0" borderId="0" xfId="1" applyNumberFormat="1" applyFont="1" applyFill="1" applyBorder="1" applyAlignment="1">
      <alignment horizontal="justify" vertical="top" wrapText="1"/>
    </xf>
    <xf numFmtId="3" fontId="43" fillId="0" borderId="0" xfId="0" applyNumberFormat="1" applyFont="1" applyAlignment="1">
      <alignment vertical="center"/>
    </xf>
    <xf numFmtId="0" fontId="50" fillId="0" borderId="62" xfId="0" applyFont="1" applyBorder="1" applyAlignment="1">
      <alignment horizontal="left" vertical="center"/>
    </xf>
    <xf numFmtId="49" fontId="6" fillId="0" borderId="16" xfId="2" applyNumberFormat="1" applyFont="1" applyBorder="1" applyAlignment="1" applyProtection="1">
      <alignment horizontal="center" vertical="center" wrapText="1"/>
    </xf>
    <xf numFmtId="49" fontId="6" fillId="0" borderId="11" xfId="2" applyNumberFormat="1" applyFont="1" applyBorder="1" applyAlignment="1" applyProtection="1">
      <alignment horizontal="center" vertical="center" wrapText="1"/>
    </xf>
    <xf numFmtId="0" fontId="7" fillId="0" borderId="0" xfId="1" applyFont="1" applyAlignment="1" applyProtection="1">
      <alignment horizontal="left" vertical="center"/>
    </xf>
    <xf numFmtId="0" fontId="6" fillId="0" borderId="116" xfId="2" applyFont="1" applyBorder="1" applyAlignment="1" applyProtection="1">
      <alignment horizontal="center" vertical="center"/>
    </xf>
    <xf numFmtId="0" fontId="7" fillId="0" borderId="16" xfId="2" applyFont="1" applyFill="1" applyBorder="1" applyAlignment="1" applyProtection="1">
      <alignment horizontal="center" vertical="center" wrapText="1"/>
    </xf>
    <xf numFmtId="0" fontId="7" fillId="0" borderId="77" xfId="2" applyFont="1" applyFill="1" applyBorder="1" applyAlignment="1" applyProtection="1">
      <alignment horizontal="center" vertical="center" wrapText="1"/>
    </xf>
    <xf numFmtId="0" fontId="7" fillId="0" borderId="8" xfId="2" applyFont="1" applyFill="1" applyBorder="1" applyAlignment="1" applyProtection="1">
      <alignment horizontal="center" vertical="center" wrapText="1"/>
    </xf>
    <xf numFmtId="0" fontId="10" fillId="0" borderId="16" xfId="2" applyFont="1" applyBorder="1" applyAlignment="1" applyProtection="1">
      <alignment vertical="center" wrapText="1"/>
    </xf>
    <xf numFmtId="0" fontId="10" fillId="0" borderId="77" xfId="2" applyFont="1" applyBorder="1" applyAlignment="1" applyProtection="1">
      <alignment vertical="center" wrapText="1"/>
    </xf>
    <xf numFmtId="0" fontId="10" fillId="0" borderId="8" xfId="2" applyFont="1" applyBorder="1" applyAlignment="1" applyProtection="1">
      <alignment vertical="center" wrapText="1"/>
    </xf>
    <xf numFmtId="49" fontId="6" fillId="0" borderId="86" xfId="2" applyNumberFormat="1" applyFont="1" applyBorder="1" applyAlignment="1" applyProtection="1">
      <alignment horizontal="center" vertical="center" wrapText="1"/>
    </xf>
    <xf numFmtId="49" fontId="6" fillId="0" borderId="74" xfId="2" applyNumberFormat="1" applyFont="1" applyBorder="1" applyAlignment="1" applyProtection="1">
      <alignment horizontal="center" vertical="center" wrapText="1"/>
    </xf>
    <xf numFmtId="0" fontId="33" fillId="0" borderId="0" xfId="1" applyFont="1" applyAlignment="1" applyProtection="1">
      <alignment horizontal="left" vertical="center" wrapText="1"/>
      <protection locked="0"/>
    </xf>
    <xf numFmtId="3" fontId="8" fillId="0" borderId="12" xfId="2" applyNumberFormat="1" applyFont="1" applyBorder="1" applyAlignment="1" applyProtection="1">
      <alignment horizontal="center" vertical="center"/>
    </xf>
    <xf numFmtId="3" fontId="8" fillId="0" borderId="36" xfId="2" applyNumberFormat="1" applyFont="1" applyBorder="1" applyAlignment="1" applyProtection="1">
      <alignment horizontal="center" vertical="center"/>
    </xf>
    <xf numFmtId="3" fontId="6" fillId="0" borderId="13" xfId="2" applyNumberFormat="1" applyFont="1" applyBorder="1" applyAlignment="1" applyProtection="1">
      <alignment horizontal="center" vertical="center"/>
    </xf>
    <xf numFmtId="3" fontId="6" fillId="0" borderId="33" xfId="2" applyNumberFormat="1" applyFont="1" applyBorder="1" applyAlignment="1" applyProtection="1">
      <alignment horizontal="center" vertical="center"/>
    </xf>
    <xf numFmtId="3" fontId="6" fillId="0" borderId="114" xfId="2" applyNumberFormat="1" applyFont="1" applyBorder="1" applyAlignment="1" applyProtection="1">
      <alignment horizontal="center" vertical="center"/>
    </xf>
    <xf numFmtId="3" fontId="6" fillId="0" borderId="117" xfId="2" applyNumberFormat="1" applyFont="1" applyBorder="1" applyAlignment="1" applyProtection="1">
      <alignment horizontal="center" vertical="center"/>
    </xf>
    <xf numFmtId="0" fontId="7" fillId="0" borderId="0" xfId="2" applyFont="1" applyBorder="1" applyAlignment="1" applyProtection="1">
      <alignment horizontal="left" vertical="center" wrapText="1"/>
      <protection locked="0"/>
    </xf>
    <xf numFmtId="0" fontId="6" fillId="0" borderId="116" xfId="2" applyFont="1" applyBorder="1" applyAlignment="1" applyProtection="1">
      <alignment horizontal="center" vertical="center" wrapText="1"/>
      <protection locked="0"/>
    </xf>
    <xf numFmtId="0" fontId="7" fillId="0" borderId="16" xfId="2" applyFont="1" applyBorder="1" applyAlignment="1" applyProtection="1">
      <alignment horizontal="center" vertical="center" wrapText="1"/>
    </xf>
    <xf numFmtId="0" fontId="7" fillId="0" borderId="77" xfId="2" applyFont="1" applyBorder="1" applyAlignment="1" applyProtection="1">
      <alignment horizontal="center" vertical="center" wrapText="1"/>
    </xf>
    <xf numFmtId="0" fontId="7" fillId="0" borderId="8" xfId="2" applyFont="1" applyBorder="1" applyAlignment="1" applyProtection="1">
      <alignment horizontal="center" vertical="center" wrapText="1"/>
    </xf>
    <xf numFmtId="0" fontId="8" fillId="0" borderId="86" xfId="2" applyFont="1" applyBorder="1" applyAlignment="1" applyProtection="1">
      <alignment horizontal="center" vertical="center" wrapText="1"/>
    </xf>
    <xf numFmtId="0" fontId="8" fillId="0" borderId="90" xfId="2" applyFont="1" applyBorder="1" applyAlignment="1" applyProtection="1">
      <alignment horizontal="center" vertical="center" wrapText="1"/>
    </xf>
    <xf numFmtId="0" fontId="8" fillId="0" borderId="16" xfId="2" applyFont="1" applyBorder="1" applyAlignment="1" applyProtection="1">
      <alignment horizontal="left" vertical="center" wrapText="1"/>
    </xf>
    <xf numFmtId="0" fontId="8" fillId="0" borderId="77" xfId="2" applyFont="1" applyBorder="1" applyAlignment="1" applyProtection="1">
      <alignment horizontal="left" vertical="center" wrapText="1"/>
    </xf>
    <xf numFmtId="0" fontId="8" fillId="0" borderId="8" xfId="2" applyFont="1" applyBorder="1" applyAlignment="1" applyProtection="1">
      <alignment horizontal="left" vertical="center" wrapText="1"/>
    </xf>
    <xf numFmtId="0" fontId="33" fillId="0" borderId="0" xfId="1" applyFont="1" applyAlignment="1" applyProtection="1">
      <alignment vertical="center" wrapText="1"/>
      <protection locked="0"/>
    </xf>
    <xf numFmtId="0" fontId="34" fillId="9" borderId="48" xfId="1" applyFont="1" applyFill="1" applyBorder="1" applyAlignment="1">
      <alignment horizontal="center" vertical="center"/>
    </xf>
    <xf numFmtId="0" fontId="34" fillId="9" borderId="75" xfId="1" applyFont="1" applyFill="1" applyBorder="1" applyAlignment="1">
      <alignment horizontal="center" vertical="center"/>
    </xf>
    <xf numFmtId="0" fontId="33" fillId="4" borderId="64" xfId="3" applyFont="1" applyFill="1" applyBorder="1" applyAlignment="1">
      <alignment horizontal="left" vertical="center"/>
    </xf>
    <xf numFmtId="0" fontId="33" fillId="4" borderId="65" xfId="3" applyFont="1" applyFill="1" applyBorder="1" applyAlignment="1">
      <alignment horizontal="left" vertical="center"/>
    </xf>
    <xf numFmtId="0" fontId="34" fillId="9" borderId="134" xfId="3" applyFont="1" applyFill="1" applyBorder="1" applyAlignment="1">
      <alignment horizontal="left" vertical="center"/>
    </xf>
    <xf numFmtId="0" fontId="34" fillId="9" borderId="135" xfId="3" applyFont="1" applyFill="1" applyBorder="1" applyAlignment="1">
      <alignment horizontal="left" vertical="center"/>
    </xf>
    <xf numFmtId="0" fontId="34" fillId="9" borderId="136" xfId="3" applyFont="1" applyFill="1" applyBorder="1" applyAlignment="1">
      <alignment horizontal="left" vertical="center"/>
    </xf>
    <xf numFmtId="0" fontId="34" fillId="0" borderId="88" xfId="1" applyFont="1" applyFill="1" applyBorder="1" applyAlignment="1">
      <alignment horizontal="center" vertical="center"/>
    </xf>
    <xf numFmtId="0" fontId="34" fillId="0" borderId="9" xfId="1" applyFont="1" applyFill="1" applyBorder="1" applyAlignment="1">
      <alignment horizontal="center" vertical="center"/>
    </xf>
    <xf numFmtId="0" fontId="34" fillId="0" borderId="137" xfId="1" applyFont="1" applyFill="1" applyBorder="1" applyAlignment="1">
      <alignment horizontal="center" vertical="center"/>
    </xf>
    <xf numFmtId="0" fontId="34" fillId="0" borderId="78" xfId="1" applyFont="1" applyFill="1" applyBorder="1" applyAlignment="1">
      <alignment horizontal="center" vertical="center"/>
    </xf>
    <xf numFmtId="0" fontId="34" fillId="0" borderId="0" xfId="1" applyFont="1" applyFill="1" applyBorder="1" applyAlignment="1">
      <alignment horizontal="center" vertical="center"/>
    </xf>
    <xf numFmtId="0" fontId="34" fillId="0" borderId="73" xfId="1" applyFont="1" applyFill="1" applyBorder="1" applyAlignment="1">
      <alignment horizontal="center" vertical="center"/>
    </xf>
    <xf numFmtId="0" fontId="34" fillId="0" borderId="87" xfId="1" applyFont="1" applyFill="1" applyBorder="1" applyAlignment="1">
      <alignment horizontal="center" vertical="center"/>
    </xf>
    <xf numFmtId="0" fontId="34" fillId="0" borderId="116" xfId="1" applyFont="1" applyFill="1" applyBorder="1" applyAlignment="1">
      <alignment horizontal="center" vertical="center"/>
    </xf>
    <xf numFmtId="0" fontId="34" fillId="0" borderId="60" xfId="1" applyFont="1" applyFill="1" applyBorder="1" applyAlignment="1">
      <alignment horizontal="center" vertical="center"/>
    </xf>
    <xf numFmtId="0" fontId="33" fillId="0" borderId="86" xfId="1" applyFont="1" applyFill="1" applyBorder="1" applyAlignment="1">
      <alignment horizontal="center" vertical="center" wrapText="1"/>
    </xf>
    <xf numFmtId="0" fontId="33" fillId="0" borderId="79" xfId="1" applyFont="1" applyFill="1" applyBorder="1" applyAlignment="1">
      <alignment horizontal="center" vertical="center" wrapText="1"/>
    </xf>
    <xf numFmtId="0" fontId="33" fillId="0" borderId="138" xfId="1" applyFont="1" applyFill="1" applyBorder="1" applyAlignment="1">
      <alignment horizontal="center" vertical="center" wrapText="1"/>
    </xf>
    <xf numFmtId="0" fontId="34" fillId="9" borderId="49" xfId="1" applyFont="1" applyFill="1" applyBorder="1" applyAlignment="1">
      <alignment horizontal="center" vertical="center"/>
    </xf>
    <xf numFmtId="0" fontId="6" fillId="7" borderId="0" xfId="1" applyFont="1" applyFill="1" applyAlignment="1">
      <alignment horizontal="left" vertical="center" wrapText="1"/>
    </xf>
    <xf numFmtId="0" fontId="34" fillId="9" borderId="139" xfId="3" applyFont="1" applyFill="1" applyBorder="1" applyAlignment="1">
      <alignment horizontal="left" vertical="center"/>
    </xf>
    <xf numFmtId="0" fontId="34" fillId="9" borderId="140" xfId="3" applyFont="1" applyFill="1" applyBorder="1" applyAlignment="1">
      <alignment horizontal="left" vertical="center"/>
    </xf>
    <xf numFmtId="0" fontId="34" fillId="9" borderId="141" xfId="3" applyFont="1" applyFill="1" applyBorder="1" applyAlignment="1">
      <alignment horizontal="left" vertical="center"/>
    </xf>
    <xf numFmtId="0" fontId="12" fillId="0" borderId="0" xfId="0" applyFont="1" applyAlignment="1" applyProtection="1">
      <alignment horizontal="left" vertical="center" wrapText="1"/>
      <protection locked="0"/>
    </xf>
    <xf numFmtId="0" fontId="12" fillId="0" borderId="84" xfId="0" applyFont="1" applyFill="1" applyBorder="1" applyAlignment="1" applyProtection="1">
      <alignment horizontal="center" vertical="center" wrapText="1" shrinkToFit="1"/>
      <protection locked="0"/>
    </xf>
    <xf numFmtId="0" fontId="12" fillId="0" borderId="32" xfId="0" applyFont="1" applyFill="1" applyBorder="1" applyAlignment="1" applyProtection="1">
      <alignment horizontal="center" vertical="center" wrapText="1" shrinkToFit="1"/>
      <protection locked="0"/>
    </xf>
    <xf numFmtId="0" fontId="12" fillId="0" borderId="91" xfId="0" applyFont="1" applyBorder="1" applyAlignment="1" applyProtection="1">
      <alignment horizontal="center" vertical="center" wrapText="1" shrinkToFit="1"/>
      <protection locked="0"/>
    </xf>
    <xf numFmtId="0" fontId="12" fillId="0" borderId="9" xfId="0" applyFont="1" applyBorder="1" applyAlignment="1" applyProtection="1">
      <alignment horizontal="center" vertical="center" wrapText="1" shrinkToFit="1"/>
      <protection locked="0"/>
    </xf>
    <xf numFmtId="0" fontId="12" fillId="0" borderId="46" xfId="0" applyFont="1" applyBorder="1" applyAlignment="1" applyProtection="1">
      <alignment horizontal="center" vertical="center" wrapText="1" shrinkToFit="1"/>
      <protection locked="0"/>
    </xf>
    <xf numFmtId="0" fontId="12" fillId="0" borderId="106" xfId="0" applyFont="1" applyBorder="1" applyAlignment="1" applyProtection="1">
      <alignment horizontal="center" vertical="center" wrapText="1" shrinkToFit="1"/>
      <protection locked="0"/>
    </xf>
    <xf numFmtId="0" fontId="12" fillId="0" borderId="35" xfId="0" applyFont="1" applyBorder="1" applyAlignment="1" applyProtection="1">
      <alignment horizontal="center" vertical="center" wrapText="1" shrinkToFit="1"/>
      <protection locked="0"/>
    </xf>
    <xf numFmtId="0" fontId="12" fillId="0" borderId="49" xfId="0" applyFont="1" applyBorder="1" applyAlignment="1" applyProtection="1">
      <alignment horizontal="center" vertical="center" wrapText="1" shrinkToFit="1"/>
      <protection locked="0"/>
    </xf>
    <xf numFmtId="0" fontId="12" fillId="0" borderId="48" xfId="0" applyFont="1" applyBorder="1" applyAlignment="1" applyProtection="1">
      <alignment horizontal="center" vertical="center" wrapText="1" shrinkToFit="1"/>
      <protection locked="0"/>
    </xf>
    <xf numFmtId="0" fontId="13" fillId="3" borderId="28" xfId="0" applyFont="1" applyFill="1" applyBorder="1" applyAlignment="1" applyProtection="1">
      <alignment horizontal="left" vertical="center"/>
      <protection locked="0"/>
    </xf>
    <xf numFmtId="0" fontId="13" fillId="3" borderId="36" xfId="0" applyFont="1" applyFill="1" applyBorder="1" applyAlignment="1" applyProtection="1">
      <alignment horizontal="left" vertical="center"/>
      <protection locked="0"/>
    </xf>
    <xf numFmtId="0" fontId="43" fillId="0" borderId="84" xfId="0" applyFont="1" applyBorder="1" applyAlignment="1" applyProtection="1">
      <alignment horizontal="center" vertical="center" wrapText="1"/>
      <protection locked="0"/>
    </xf>
    <xf numFmtId="0" fontId="43" fillId="0" borderId="120" xfId="0" applyFont="1" applyBorder="1" applyAlignment="1" applyProtection="1">
      <alignment horizontal="center" vertical="center" wrapText="1"/>
      <protection locked="0"/>
    </xf>
    <xf numFmtId="0" fontId="43" fillId="0" borderId="52" xfId="0" applyFont="1" applyBorder="1" applyAlignment="1" applyProtection="1">
      <alignment horizontal="center" vertical="center" wrapText="1"/>
      <protection locked="0"/>
    </xf>
    <xf numFmtId="0" fontId="13" fillId="3" borderId="50" xfId="0" applyFont="1" applyFill="1" applyBorder="1" applyAlignment="1" applyProtection="1">
      <alignment horizontal="left" vertical="center"/>
    </xf>
    <xf numFmtId="0" fontId="13" fillId="3" borderId="62" xfId="0" applyFont="1" applyFill="1" applyBorder="1" applyAlignment="1" applyProtection="1">
      <alignment horizontal="left" vertical="center"/>
    </xf>
    <xf numFmtId="0" fontId="13" fillId="0" borderId="106" xfId="0" applyFont="1" applyBorder="1" applyAlignment="1" applyProtection="1">
      <alignment horizontal="center" vertical="center" wrapText="1" shrinkToFit="1"/>
      <protection locked="0"/>
    </xf>
    <xf numFmtId="0" fontId="13" fillId="0" borderId="35" xfId="0" applyFont="1" applyBorder="1" applyAlignment="1" applyProtection="1">
      <alignment horizontal="center" vertical="center" wrapText="1" shrinkToFit="1"/>
      <protection locked="0"/>
    </xf>
    <xf numFmtId="0" fontId="13" fillId="8" borderId="28" xfId="0" applyFont="1" applyFill="1" applyBorder="1" applyAlignment="1" applyProtection="1">
      <alignment horizontal="left" vertical="center"/>
    </xf>
    <xf numFmtId="0" fontId="13" fillId="8" borderId="36" xfId="0" applyFont="1" applyFill="1" applyBorder="1" applyAlignment="1" applyProtection="1">
      <alignment horizontal="left" vertical="center"/>
    </xf>
    <xf numFmtId="0" fontId="43" fillId="0" borderId="9" xfId="0" applyFont="1" applyBorder="1" applyAlignment="1" applyProtection="1">
      <alignment horizontal="center" vertical="center"/>
      <protection locked="0"/>
    </xf>
    <xf numFmtId="0" fontId="43" fillId="0" borderId="137" xfId="0" applyFont="1" applyBorder="1" applyAlignment="1" applyProtection="1">
      <alignment horizontal="center" vertical="center"/>
      <protection locked="0"/>
    </xf>
    <xf numFmtId="0" fontId="43" fillId="0" borderId="0" xfId="0" applyFont="1" applyBorder="1" applyAlignment="1" applyProtection="1">
      <alignment horizontal="center" vertical="center"/>
      <protection locked="0"/>
    </xf>
    <xf numFmtId="0" fontId="43" fillId="0" borderId="73" xfId="0" applyFont="1" applyBorder="1" applyAlignment="1" applyProtection="1">
      <alignment horizontal="center" vertical="center"/>
      <protection locked="0"/>
    </xf>
    <xf numFmtId="0" fontId="43" fillId="0" borderId="116" xfId="0" applyFont="1" applyBorder="1" applyAlignment="1" applyProtection="1">
      <alignment horizontal="center" vertical="center"/>
      <protection locked="0"/>
    </xf>
    <xf numFmtId="0" fontId="43" fillId="0" borderId="60" xfId="0" applyFont="1" applyBorder="1" applyAlignment="1" applyProtection="1">
      <alignment horizontal="center" vertical="center"/>
      <protection locked="0"/>
    </xf>
    <xf numFmtId="0" fontId="46" fillId="0" borderId="45" xfId="0" applyFont="1" applyBorder="1" applyAlignment="1" applyProtection="1">
      <alignment horizontal="center" vertical="center" wrapText="1"/>
      <protection locked="0"/>
    </xf>
    <xf numFmtId="0" fontId="46" fillId="0" borderId="43" xfId="0" applyFont="1" applyBorder="1" applyAlignment="1" applyProtection="1">
      <alignment horizontal="center" vertical="center" wrapText="1"/>
      <protection locked="0"/>
    </xf>
    <xf numFmtId="0" fontId="46" fillId="0" borderId="24" xfId="0" applyFont="1" applyBorder="1" applyAlignment="1" applyProtection="1">
      <alignment horizontal="center" vertical="center" wrapText="1"/>
      <protection locked="0"/>
    </xf>
    <xf numFmtId="0" fontId="13" fillId="3" borderId="28" xfId="0" applyFont="1" applyFill="1" applyBorder="1" applyAlignment="1" applyProtection="1">
      <alignment horizontal="left" vertical="center"/>
    </xf>
    <xf numFmtId="0" fontId="13" fillId="3" borderId="36" xfId="0" applyFont="1" applyFill="1" applyBorder="1" applyAlignment="1" applyProtection="1">
      <alignment horizontal="left" vertical="center"/>
    </xf>
    <xf numFmtId="0" fontId="12" fillId="0" borderId="0" xfId="0" applyFont="1" applyAlignment="1">
      <alignment horizontal="left" vertical="center" wrapText="1"/>
    </xf>
    <xf numFmtId="0" fontId="43" fillId="0" borderId="0" xfId="0" applyFont="1" applyAlignment="1">
      <alignment horizontal="left" vertical="center" wrapText="1"/>
    </xf>
    <xf numFmtId="0" fontId="39" fillId="0" borderId="106" xfId="0" applyFont="1" applyBorder="1" applyAlignment="1">
      <alignment horizontal="center" vertical="center" wrapText="1" shrinkToFit="1"/>
    </xf>
    <xf numFmtId="0" fontId="39" fillId="0" borderId="35" xfId="0" applyFont="1" applyBorder="1" applyAlignment="1">
      <alignment horizontal="center" vertical="center" wrapText="1" shrinkToFit="1"/>
    </xf>
    <xf numFmtId="0" fontId="39" fillId="0" borderId="46" xfId="0" applyFont="1" applyFill="1" applyBorder="1" applyAlignment="1">
      <alignment horizontal="center" vertical="center" wrapText="1"/>
    </xf>
    <xf numFmtId="0" fontId="39" fillId="0" borderId="47" xfId="0" applyFont="1" applyFill="1" applyBorder="1" applyAlignment="1">
      <alignment horizontal="center" vertical="center" wrapText="1"/>
    </xf>
    <xf numFmtId="0" fontId="39" fillId="0" borderId="84" xfId="0" applyFont="1" applyBorder="1" applyAlignment="1">
      <alignment horizontal="center" vertical="center" wrapText="1" shrinkToFit="1"/>
    </xf>
    <xf numFmtId="0" fontId="39" fillId="0" borderId="32" xfId="0" applyFont="1" applyBorder="1" applyAlignment="1">
      <alignment horizontal="center" vertical="center" wrapText="1" shrinkToFit="1"/>
    </xf>
    <xf numFmtId="0" fontId="54" fillId="0" borderId="106" xfId="0" applyFont="1" applyBorder="1" applyAlignment="1">
      <alignment horizontal="center" vertical="center" wrapText="1" shrinkToFit="1"/>
    </xf>
    <xf numFmtId="0" fontId="54" fillId="0" borderId="35" xfId="0" applyFont="1" applyBorder="1" applyAlignment="1">
      <alignment horizontal="center" vertical="center" wrapText="1" shrinkToFit="1"/>
    </xf>
    <xf numFmtId="0" fontId="43" fillId="0" borderId="48" xfId="0" applyFont="1" applyBorder="1" applyAlignment="1">
      <alignment horizontal="center" vertical="center" wrapText="1"/>
    </xf>
    <xf numFmtId="0" fontId="43" fillId="0" borderId="22" xfId="0" applyFont="1" applyBorder="1" applyAlignment="1">
      <alignment horizontal="center" vertical="center" wrapText="1"/>
    </xf>
    <xf numFmtId="0" fontId="43" fillId="0" borderId="7" xfId="0" applyFont="1" applyBorder="1" applyAlignment="1">
      <alignment horizontal="center" vertical="center" wrapText="1"/>
    </xf>
    <xf numFmtId="0" fontId="39" fillId="0" borderId="46" xfId="0" applyFont="1" applyBorder="1" applyAlignment="1">
      <alignment horizontal="center" vertical="center" wrapText="1" shrinkToFit="1"/>
    </xf>
    <xf numFmtId="0" fontId="39" fillId="0" borderId="47" xfId="0" applyFont="1" applyBorder="1" applyAlignment="1">
      <alignment horizontal="center" vertical="center" wrapText="1" shrinkToFit="1"/>
    </xf>
    <xf numFmtId="0" fontId="43" fillId="0" borderId="75" xfId="0" applyFont="1" applyBorder="1" applyAlignment="1">
      <alignment horizontal="center" vertical="center"/>
    </xf>
    <xf numFmtId="0" fontId="43" fillId="0" borderId="62" xfId="0" applyFont="1" applyBorder="1" applyAlignment="1">
      <alignment horizontal="center" vertical="center"/>
    </xf>
    <xf numFmtId="0" fontId="43" fillId="0" borderId="18" xfId="0" applyFont="1" applyBorder="1" applyAlignment="1">
      <alignment horizontal="center" vertical="center"/>
    </xf>
    <xf numFmtId="0" fontId="39" fillId="0" borderId="74" xfId="0" applyFont="1" applyBorder="1" applyAlignment="1">
      <alignment horizontal="center" vertical="center" wrapText="1" shrinkToFit="1"/>
    </xf>
    <xf numFmtId="0" fontId="39" fillId="0" borderId="49" xfId="0" applyFont="1" applyBorder="1" applyAlignment="1">
      <alignment horizontal="center" vertical="center" wrapText="1" shrinkToFit="1"/>
    </xf>
    <xf numFmtId="0" fontId="39" fillId="0" borderId="85" xfId="0" applyFont="1" applyBorder="1" applyAlignment="1">
      <alignment horizontal="center" vertical="center" wrapText="1" shrinkToFit="1"/>
    </xf>
    <xf numFmtId="0" fontId="6" fillId="0" borderId="0" xfId="4" applyFont="1" applyFill="1" applyAlignment="1" applyProtection="1">
      <alignment horizontal="left" vertical="center" wrapText="1"/>
      <protection locked="0"/>
    </xf>
    <xf numFmtId="0" fontId="12" fillId="0" borderId="106" xfId="0" applyFont="1" applyBorder="1" applyAlignment="1">
      <alignment horizontal="center" vertical="center" wrapText="1" shrinkToFit="1"/>
    </xf>
    <xf numFmtId="0" fontId="12" fillId="0" borderId="35" xfId="0" applyFont="1" applyBorder="1" applyAlignment="1">
      <alignment horizontal="center" vertical="center" wrapText="1" shrinkToFit="1"/>
    </xf>
    <xf numFmtId="0" fontId="6" fillId="0" borderId="48" xfId="4" applyFont="1" applyBorder="1" applyAlignment="1">
      <alignment horizontal="center" vertical="center" wrapText="1"/>
    </xf>
    <xf numFmtId="0" fontId="6" fillId="0" borderId="22" xfId="4" applyFont="1" applyBorder="1" applyAlignment="1">
      <alignment horizontal="center" vertical="center" wrapText="1"/>
    </xf>
    <xf numFmtId="0" fontId="6" fillId="0" borderId="7" xfId="4" applyFont="1" applyBorder="1" applyAlignment="1">
      <alignment horizontal="center" vertical="center" wrapText="1"/>
    </xf>
    <xf numFmtId="0" fontId="6" fillId="0" borderId="46" xfId="4" applyFont="1" applyFill="1" applyBorder="1" applyAlignment="1" applyProtection="1">
      <alignment horizontal="center" vertical="center" wrapText="1" shrinkToFit="1"/>
      <protection locked="0"/>
    </xf>
    <xf numFmtId="0" fontId="6" fillId="0" borderId="83" xfId="4" applyFont="1" applyFill="1" applyBorder="1" applyAlignment="1" applyProtection="1">
      <alignment horizontal="center" vertical="center" wrapText="1" shrinkToFit="1"/>
      <protection locked="0"/>
    </xf>
    <xf numFmtId="0" fontId="6" fillId="0" borderId="105" xfId="4" applyFont="1" applyFill="1" applyBorder="1" applyAlignment="1" applyProtection="1">
      <alignment horizontal="center" vertical="center" wrapText="1" shrinkToFit="1"/>
      <protection locked="0"/>
    </xf>
    <xf numFmtId="0" fontId="6" fillId="0" borderId="106" xfId="1" applyFont="1" applyFill="1" applyBorder="1" applyAlignment="1" applyProtection="1">
      <alignment horizontal="center" vertical="center"/>
      <protection locked="0"/>
    </xf>
    <xf numFmtId="0" fontId="6" fillId="0" borderId="94" xfId="1" applyFont="1" applyFill="1" applyBorder="1" applyAlignment="1" applyProtection="1">
      <alignment horizontal="center" vertical="center"/>
      <protection locked="0"/>
    </xf>
    <xf numFmtId="0" fontId="6" fillId="0" borderId="25" xfId="1" applyFont="1" applyFill="1" applyBorder="1" applyAlignment="1" applyProtection="1">
      <alignment horizontal="center" vertical="center"/>
      <protection locked="0"/>
    </xf>
    <xf numFmtId="0" fontId="12" fillId="0" borderId="74" xfId="0" applyFont="1" applyBorder="1" applyAlignment="1">
      <alignment horizontal="center" vertical="center" wrapText="1" shrinkToFit="1"/>
    </xf>
    <xf numFmtId="0" fontId="12" fillId="0" borderId="49" xfId="0" applyFont="1" applyBorder="1" applyAlignment="1">
      <alignment horizontal="center" vertical="center" wrapText="1" shrinkToFit="1"/>
    </xf>
    <xf numFmtId="0" fontId="12" fillId="0" borderId="84" xfId="0" applyFont="1" applyBorder="1" applyAlignment="1">
      <alignment horizontal="center" vertical="center" wrapText="1" shrinkToFit="1"/>
    </xf>
    <xf numFmtId="0" fontId="12" fillId="0" borderId="32" xfId="0" applyFont="1" applyBorder="1" applyAlignment="1">
      <alignment horizontal="center" vertical="center" wrapText="1" shrinkToFit="1"/>
    </xf>
    <xf numFmtId="0" fontId="12" fillId="0" borderId="45" xfId="0" applyFont="1" applyBorder="1" applyAlignment="1">
      <alignment horizontal="center" vertical="center" wrapText="1" shrinkToFit="1"/>
    </xf>
    <xf numFmtId="0" fontId="12" fillId="0" borderId="34" xfId="0" applyFont="1" applyBorder="1" applyAlignment="1">
      <alignment horizontal="center" vertical="center" wrapText="1" shrinkToFit="1"/>
    </xf>
    <xf numFmtId="0" fontId="54" fillId="0" borderId="106" xfId="0" applyFont="1" applyFill="1" applyBorder="1" applyAlignment="1">
      <alignment horizontal="center" vertical="center" wrapText="1" shrinkToFit="1"/>
    </xf>
    <xf numFmtId="0" fontId="54" fillId="0" borderId="35" xfId="0" applyFont="1" applyFill="1" applyBorder="1" applyAlignment="1">
      <alignment horizontal="center" vertical="center" wrapText="1" shrinkToFit="1"/>
    </xf>
    <xf numFmtId="0" fontId="6" fillId="0" borderId="0" xfId="0" applyFont="1" applyAlignment="1">
      <alignment horizontal="left" vertical="center" wrapText="1"/>
    </xf>
    <xf numFmtId="0" fontId="33" fillId="0" borderId="0" xfId="0" applyFont="1" applyAlignment="1">
      <alignment horizontal="left" vertical="center" wrapText="1"/>
    </xf>
    <xf numFmtId="0" fontId="8" fillId="3" borderId="106" xfId="0" applyFont="1" applyFill="1" applyBorder="1" applyAlignment="1">
      <alignment horizontal="center" vertical="center" wrapText="1" shrinkToFit="1"/>
    </xf>
    <xf numFmtId="0" fontId="8" fillId="3" borderId="35" xfId="0" applyFont="1" applyFill="1" applyBorder="1" applyAlignment="1">
      <alignment horizontal="center" vertical="center" wrapText="1" shrinkToFit="1"/>
    </xf>
    <xf numFmtId="0" fontId="6" fillId="0" borderId="49" xfId="0" applyFont="1" applyBorder="1" applyAlignment="1">
      <alignment horizontal="center" vertical="center" wrapText="1" shrinkToFit="1"/>
    </xf>
    <xf numFmtId="0" fontId="6" fillId="0" borderId="122" xfId="0" applyFont="1" applyBorder="1" applyAlignment="1">
      <alignment horizontal="center" vertical="center" wrapText="1" shrinkToFit="1"/>
    </xf>
    <xf numFmtId="0" fontId="33" fillId="0" borderId="143" xfId="0" applyFont="1" applyBorder="1" applyAlignment="1">
      <alignment horizontal="center" vertical="center" wrapText="1"/>
    </xf>
    <xf numFmtId="0" fontId="33" fillId="0" borderId="144" xfId="0" applyFont="1" applyBorder="1" applyAlignment="1">
      <alignment horizontal="center" vertical="center" wrapText="1"/>
    </xf>
    <xf numFmtId="0" fontId="33" fillId="0" borderId="145" xfId="0" applyFont="1" applyBorder="1" applyAlignment="1">
      <alignment horizontal="center" vertical="center" wrapText="1"/>
    </xf>
    <xf numFmtId="0" fontId="33" fillId="0" borderId="146" xfId="0" applyFont="1" applyBorder="1" applyAlignment="1">
      <alignment horizontal="center" vertical="center" wrapText="1"/>
    </xf>
    <xf numFmtId="0" fontId="33" fillId="0" borderId="84" xfId="0" applyFont="1" applyBorder="1" applyAlignment="1">
      <alignment horizontal="center" vertical="center" wrapText="1"/>
    </xf>
    <xf numFmtId="0" fontId="33" fillId="0" borderId="120" xfId="0" applyFont="1" applyBorder="1" applyAlignment="1">
      <alignment horizontal="center" vertical="center" wrapText="1"/>
    </xf>
    <xf numFmtId="0" fontId="33" fillId="0" borderId="52" xfId="0" applyFont="1" applyBorder="1" applyAlignment="1">
      <alignment horizontal="center" vertical="center" wrapText="1"/>
    </xf>
    <xf numFmtId="0" fontId="34" fillId="0" borderId="45" xfId="0" applyFont="1" applyBorder="1" applyAlignment="1" applyProtection="1">
      <alignment horizontal="center" vertical="center" wrapText="1"/>
      <protection locked="0"/>
    </xf>
    <xf numFmtId="0" fontId="34" fillId="0" borderId="43" xfId="0" applyFont="1" applyBorder="1" applyAlignment="1" applyProtection="1">
      <alignment horizontal="center" vertical="center" wrapText="1"/>
      <protection locked="0"/>
    </xf>
    <xf numFmtId="0" fontId="34" fillId="0" borderId="24" xfId="0" applyFont="1" applyBorder="1" applyAlignment="1" applyProtection="1">
      <alignment horizontal="center" vertical="center" wrapText="1"/>
      <protection locked="0"/>
    </xf>
    <xf numFmtId="0" fontId="33" fillId="0" borderId="9" xfId="0" applyFont="1" applyBorder="1" applyAlignment="1">
      <alignment horizontal="center" vertical="center" wrapText="1"/>
    </xf>
    <xf numFmtId="0" fontId="33" fillId="0" borderId="0" xfId="0" applyFont="1" applyAlignment="1">
      <alignment horizontal="center" vertical="center" wrapText="1"/>
    </xf>
    <xf numFmtId="0" fontId="33" fillId="0" borderId="116" xfId="0" applyFont="1" applyBorder="1" applyAlignment="1">
      <alignment horizontal="center" vertical="center" wrapText="1"/>
    </xf>
    <xf numFmtId="0" fontId="6" fillId="0" borderId="45" xfId="0" applyFont="1" applyBorder="1" applyAlignment="1">
      <alignment horizontal="center" vertical="center" wrapText="1" shrinkToFit="1"/>
    </xf>
    <xf numFmtId="0" fontId="6" fillId="0" borderId="34" xfId="0" applyFont="1" applyBorder="1" applyAlignment="1">
      <alignment horizontal="center" vertical="center" wrapText="1" shrinkToFit="1"/>
    </xf>
    <xf numFmtId="0" fontId="6" fillId="0" borderId="106" xfId="0" applyFont="1" applyBorder="1" applyAlignment="1">
      <alignment horizontal="center" vertical="center" wrapText="1" shrinkToFit="1"/>
    </xf>
    <xf numFmtId="0" fontId="6" fillId="0" borderId="35" xfId="0" applyFont="1" applyBorder="1" applyAlignment="1">
      <alignment horizontal="center" vertical="center" wrapText="1" shrinkToFit="1"/>
    </xf>
    <xf numFmtId="0" fontId="33" fillId="0" borderId="142" xfId="0" applyFont="1" applyBorder="1" applyAlignment="1">
      <alignment horizontal="center" vertical="center" wrapText="1"/>
    </xf>
    <xf numFmtId="0" fontId="33" fillId="0" borderId="130" xfId="0" applyFont="1" applyBorder="1" applyAlignment="1">
      <alignment horizontal="center" vertical="center" wrapText="1"/>
    </xf>
    <xf numFmtId="0" fontId="33" fillId="0" borderId="133" xfId="0" applyFont="1" applyBorder="1" applyAlignment="1">
      <alignment horizontal="center" vertical="center" wrapText="1"/>
    </xf>
    <xf numFmtId="0" fontId="6" fillId="0" borderId="74" xfId="0" applyFont="1" applyBorder="1" applyAlignment="1">
      <alignment horizontal="center" vertical="center" wrapText="1" shrinkToFit="1"/>
    </xf>
    <xf numFmtId="0" fontId="33" fillId="8" borderId="114" xfId="1" applyFont="1" applyFill="1" applyBorder="1" applyAlignment="1" applyProtection="1">
      <alignment horizontal="right" vertical="center" indent="1"/>
      <protection locked="0"/>
    </xf>
    <xf numFmtId="0" fontId="33" fillId="8" borderId="21" xfId="1" applyFont="1" applyFill="1" applyBorder="1" applyAlignment="1" applyProtection="1">
      <alignment horizontal="right" vertical="center" indent="1"/>
      <protection locked="0"/>
    </xf>
    <xf numFmtId="0" fontId="33" fillId="8" borderId="12" xfId="1" applyFont="1" applyFill="1" applyBorder="1" applyAlignment="1" applyProtection="1">
      <alignment horizontal="right" vertical="center" indent="1"/>
      <protection locked="0"/>
    </xf>
    <xf numFmtId="0" fontId="33" fillId="8" borderId="50" xfId="1" applyFont="1" applyFill="1" applyBorder="1" applyAlignment="1" applyProtection="1">
      <alignment horizontal="right" vertical="center" indent="1"/>
      <protection locked="0"/>
    </xf>
    <xf numFmtId="0" fontId="33" fillId="0" borderId="12" xfId="1" applyFont="1" applyBorder="1" applyAlignment="1" applyProtection="1">
      <alignment horizontal="right" vertical="center" wrapText="1" indent="1"/>
      <protection locked="0"/>
    </xf>
    <xf numFmtId="0" fontId="33" fillId="0" borderId="50" xfId="1" applyFont="1" applyBorder="1" applyAlignment="1" applyProtection="1">
      <alignment horizontal="right" vertical="center" wrapText="1" indent="1"/>
      <protection locked="0"/>
    </xf>
    <xf numFmtId="3" fontId="33" fillId="8" borderId="85" xfId="1" applyNumberFormat="1" applyFont="1" applyFill="1" applyBorder="1" applyAlignment="1" applyProtection="1">
      <alignment horizontal="right" vertical="center" wrapText="1" indent="1"/>
      <protection hidden="1"/>
    </xf>
    <xf numFmtId="3" fontId="33" fillId="8" borderId="89" xfId="1" applyNumberFormat="1" applyFont="1" applyFill="1" applyBorder="1" applyAlignment="1" applyProtection="1">
      <alignment horizontal="right" vertical="center" wrapText="1" indent="1"/>
      <protection hidden="1"/>
    </xf>
    <xf numFmtId="3" fontId="33" fillId="8" borderId="85" xfId="1" applyNumberFormat="1" applyFont="1" applyFill="1" applyBorder="1" applyAlignment="1" applyProtection="1">
      <alignment horizontal="right" vertical="center" wrapText="1" indent="1"/>
      <protection locked="0"/>
    </xf>
    <xf numFmtId="3" fontId="33" fillId="8" borderId="74" xfId="1" applyNumberFormat="1" applyFont="1" applyFill="1" applyBorder="1" applyAlignment="1" applyProtection="1">
      <alignment horizontal="right" vertical="center" wrapText="1" indent="1"/>
      <protection locked="0"/>
    </xf>
    <xf numFmtId="3" fontId="33" fillId="0" borderId="12" xfId="1" applyNumberFormat="1" applyFont="1" applyBorder="1" applyAlignment="1" applyProtection="1">
      <alignment horizontal="right" vertical="center" wrapText="1" indent="1"/>
      <protection hidden="1"/>
    </xf>
    <xf numFmtId="3" fontId="33" fillId="0" borderId="36" xfId="1" applyNumberFormat="1" applyFont="1" applyBorder="1" applyAlignment="1" applyProtection="1">
      <alignment horizontal="right" vertical="center" wrapText="1" indent="1"/>
      <protection hidden="1"/>
    </xf>
    <xf numFmtId="0" fontId="33" fillId="0" borderId="12" xfId="1" applyFont="1" applyBorder="1" applyAlignment="1" applyProtection="1">
      <alignment horizontal="right" vertical="center" indent="1"/>
      <protection locked="0"/>
    </xf>
    <xf numFmtId="0" fontId="33" fillId="0" borderId="50" xfId="1" applyFont="1" applyBorder="1" applyAlignment="1" applyProtection="1">
      <alignment horizontal="right" vertical="center" indent="1"/>
      <protection locked="0"/>
    </xf>
    <xf numFmtId="3" fontId="33" fillId="0" borderId="12" xfId="1" applyNumberFormat="1" applyFont="1" applyFill="1" applyBorder="1" applyAlignment="1" applyProtection="1">
      <alignment horizontal="right" vertical="center" wrapText="1" indent="1"/>
      <protection locked="0"/>
    </xf>
    <xf numFmtId="3" fontId="33" fillId="0" borderId="50" xfId="1" applyNumberFormat="1" applyFont="1" applyFill="1" applyBorder="1" applyAlignment="1" applyProtection="1">
      <alignment horizontal="right" vertical="center" wrapText="1" indent="1"/>
      <protection locked="0"/>
    </xf>
    <xf numFmtId="3" fontId="33" fillId="8" borderId="12" xfId="1" applyNumberFormat="1" applyFont="1" applyFill="1" applyBorder="1" applyAlignment="1" applyProtection="1">
      <alignment horizontal="right" vertical="center" wrapText="1" indent="1"/>
      <protection locked="0"/>
    </xf>
    <xf numFmtId="3" fontId="33" fillId="8" borderId="50" xfId="1" applyNumberFormat="1" applyFont="1" applyFill="1" applyBorder="1" applyAlignment="1" applyProtection="1">
      <alignment horizontal="right" vertical="center" wrapText="1" indent="1"/>
      <protection locked="0"/>
    </xf>
    <xf numFmtId="3" fontId="33" fillId="8" borderId="12" xfId="1" applyNumberFormat="1" applyFont="1" applyFill="1" applyBorder="1" applyAlignment="1" applyProtection="1">
      <alignment horizontal="right" vertical="center" wrapText="1" indent="1"/>
      <protection hidden="1"/>
    </xf>
    <xf numFmtId="3" fontId="33" fillId="8" borderId="36" xfId="1" applyNumberFormat="1" applyFont="1" applyFill="1" applyBorder="1" applyAlignment="1" applyProtection="1">
      <alignment horizontal="right" vertical="center" wrapText="1" indent="1"/>
      <protection hidden="1"/>
    </xf>
    <xf numFmtId="0" fontId="12" fillId="0" borderId="0" xfId="0" applyFont="1" applyFill="1" applyAlignment="1">
      <alignment horizontal="left" vertical="center" wrapText="1"/>
    </xf>
    <xf numFmtId="0" fontId="55" fillId="0" borderId="0" xfId="0" applyFont="1" applyFill="1" applyAlignment="1">
      <alignment horizontal="left" vertical="center" wrapText="1"/>
    </xf>
    <xf numFmtId="0" fontId="12" fillId="12" borderId="0" xfId="0" applyFont="1" applyFill="1" applyAlignment="1">
      <alignment horizontal="left" vertical="center" wrapText="1"/>
    </xf>
    <xf numFmtId="0" fontId="55" fillId="12" borderId="0" xfId="0" applyFont="1" applyFill="1" applyAlignment="1">
      <alignment horizontal="left" vertical="center" wrapText="1"/>
    </xf>
    <xf numFmtId="0" fontId="55" fillId="0" borderId="0" xfId="0" applyFont="1" applyAlignment="1">
      <alignment horizontal="left" vertical="center" wrapText="1"/>
    </xf>
    <xf numFmtId="0" fontId="33" fillId="0" borderId="39" xfId="1" applyFont="1" applyBorder="1" applyAlignment="1" applyProtection="1">
      <alignment horizontal="left" vertical="center" indent="1"/>
      <protection locked="0"/>
    </xf>
    <xf numFmtId="0" fontId="33" fillId="0" borderId="43" xfId="1" applyFont="1" applyBorder="1" applyAlignment="1" applyProtection="1">
      <alignment horizontal="left" vertical="center" indent="1"/>
      <protection locked="0"/>
    </xf>
    <xf numFmtId="0" fontId="33" fillId="0" borderId="34" xfId="1" applyFont="1" applyBorder="1" applyAlignment="1" applyProtection="1">
      <alignment horizontal="left" vertical="center" indent="1"/>
      <protection locked="0"/>
    </xf>
    <xf numFmtId="0" fontId="33" fillId="8" borderId="114" xfId="1" applyFont="1" applyFill="1" applyBorder="1" applyAlignment="1" applyProtection="1">
      <alignment horizontal="left" vertical="center" indent="1"/>
      <protection locked="0"/>
    </xf>
    <xf numFmtId="0" fontId="33" fillId="8" borderId="21" xfId="1" applyFont="1" applyFill="1" applyBorder="1" applyAlignment="1" applyProtection="1">
      <alignment horizontal="left" vertical="center" indent="1"/>
      <protection locked="0"/>
    </xf>
    <xf numFmtId="0" fontId="33" fillId="8" borderId="12" xfId="1" applyFont="1" applyFill="1" applyBorder="1" applyAlignment="1" applyProtection="1">
      <alignment horizontal="left" vertical="center" indent="1"/>
      <protection locked="0"/>
    </xf>
    <xf numFmtId="0" fontId="33" fillId="8" borderId="50" xfId="1" applyFont="1" applyFill="1" applyBorder="1" applyAlignment="1" applyProtection="1">
      <alignment horizontal="left" vertical="center" indent="1"/>
      <protection locked="0"/>
    </xf>
    <xf numFmtId="0" fontId="6" fillId="0" borderId="0" xfId="1" applyFont="1" applyBorder="1" applyAlignment="1" applyProtection="1">
      <alignment horizontal="left" wrapText="1"/>
      <protection locked="0"/>
    </xf>
    <xf numFmtId="0" fontId="33" fillId="0" borderId="0" xfId="1" applyFont="1" applyBorder="1" applyAlignment="1" applyProtection="1">
      <alignment horizontal="left" wrapText="1"/>
      <protection locked="0"/>
    </xf>
    <xf numFmtId="3" fontId="33" fillId="8" borderId="114" xfId="1" applyNumberFormat="1" applyFont="1" applyFill="1" applyBorder="1" applyAlignment="1" applyProtection="1">
      <alignment horizontal="right" vertical="center" wrapText="1" indent="1"/>
      <protection hidden="1"/>
    </xf>
    <xf numFmtId="3" fontId="33" fillId="8" borderId="117" xfId="1" applyNumberFormat="1" applyFont="1" applyFill="1" applyBorder="1" applyAlignment="1" applyProtection="1">
      <alignment horizontal="right" vertical="center" wrapText="1" indent="1"/>
      <protection hidden="1"/>
    </xf>
    <xf numFmtId="3" fontId="33" fillId="8" borderId="114" xfId="1" applyNumberFormat="1" applyFont="1" applyFill="1" applyBorder="1" applyAlignment="1" applyProtection="1">
      <alignment horizontal="right" vertical="center" indent="1"/>
      <protection locked="0"/>
    </xf>
    <xf numFmtId="3" fontId="33" fillId="8" borderId="21" xfId="1" applyNumberFormat="1" applyFont="1" applyFill="1" applyBorder="1" applyAlignment="1" applyProtection="1">
      <alignment horizontal="right" vertical="center" indent="1"/>
      <protection locked="0"/>
    </xf>
    <xf numFmtId="0" fontId="33" fillId="8" borderId="15" xfId="1" applyFont="1" applyFill="1" applyBorder="1" applyAlignment="1" applyProtection="1">
      <alignment horizontal="left" vertical="center" indent="1"/>
      <protection locked="0"/>
    </xf>
    <xf numFmtId="0" fontId="33" fillId="0" borderId="12" xfId="1" applyFont="1" applyBorder="1" applyAlignment="1" applyProtection="1">
      <alignment horizontal="center" vertical="center" wrapText="1"/>
      <protection locked="0"/>
    </xf>
    <xf numFmtId="0" fontId="33" fillId="0" borderId="50" xfId="1" applyFont="1" applyBorder="1" applyAlignment="1" applyProtection="1">
      <alignment horizontal="center" vertical="center" wrapText="1"/>
      <protection locked="0"/>
    </xf>
    <xf numFmtId="0" fontId="33" fillId="0" borderId="48" xfId="1" applyFont="1" applyBorder="1" applyAlignment="1" applyProtection="1">
      <alignment horizontal="center" vertical="center"/>
      <protection locked="0"/>
    </xf>
    <xf numFmtId="0" fontId="33" fillId="0" borderId="7" xfId="1" applyFont="1" applyBorder="1" applyAlignment="1" applyProtection="1">
      <alignment horizontal="center" vertical="center"/>
      <protection locked="0"/>
    </xf>
    <xf numFmtId="0" fontId="33" fillId="0" borderId="49" xfId="1" applyFont="1" applyBorder="1" applyAlignment="1" applyProtection="1">
      <alignment horizontal="center" vertical="center" wrapText="1"/>
      <protection locked="0"/>
    </xf>
    <xf numFmtId="0" fontId="33" fillId="0" borderId="17" xfId="1" applyFont="1" applyBorder="1" applyAlignment="1" applyProtection="1">
      <alignment horizontal="center" vertical="center" wrapText="1"/>
      <protection locked="0"/>
    </xf>
    <xf numFmtId="0" fontId="33" fillId="8" borderId="34" xfId="1" applyFont="1" applyFill="1" applyBorder="1" applyAlignment="1" applyProtection="1">
      <alignment horizontal="left" vertical="center" wrapText="1"/>
      <protection locked="0"/>
    </xf>
    <xf numFmtId="0" fontId="33" fillId="0" borderId="85" xfId="1" applyFont="1" applyBorder="1" applyAlignment="1" applyProtection="1">
      <alignment horizontal="center" vertical="center"/>
      <protection locked="0"/>
    </xf>
    <xf numFmtId="0" fontId="33" fillId="0" borderId="90" xfId="1" applyFont="1" applyBorder="1" applyAlignment="1" applyProtection="1">
      <alignment horizontal="center" vertical="center"/>
      <protection locked="0"/>
    </xf>
    <xf numFmtId="0" fontId="33" fillId="0" borderId="89" xfId="1" applyFont="1" applyBorder="1" applyAlignment="1" applyProtection="1">
      <alignment horizontal="center" vertical="center"/>
      <protection locked="0"/>
    </xf>
    <xf numFmtId="0" fontId="33" fillId="0" borderId="114" xfId="1" applyFont="1" applyBorder="1" applyAlignment="1" applyProtection="1">
      <alignment horizontal="center" vertical="center" wrapText="1"/>
      <protection locked="0"/>
    </xf>
    <xf numFmtId="0" fontId="33" fillId="0" borderId="21" xfId="1" applyFont="1" applyBorder="1" applyAlignment="1" applyProtection="1">
      <alignment horizontal="center" vertical="center" wrapText="1"/>
      <protection locked="0"/>
    </xf>
    <xf numFmtId="0" fontId="33" fillId="0" borderId="117" xfId="1" applyFont="1" applyBorder="1" applyAlignment="1" applyProtection="1">
      <alignment horizontal="center" vertical="center" wrapText="1"/>
      <protection locked="0"/>
    </xf>
    <xf numFmtId="0" fontId="6" fillId="0" borderId="0" xfId="1" applyFont="1" applyAlignment="1" applyProtection="1">
      <alignment horizontal="left" vertical="center" wrapText="1"/>
      <protection locked="0"/>
    </xf>
    <xf numFmtId="0" fontId="33" fillId="0" borderId="84" xfId="1" applyFont="1" applyBorder="1" applyAlignment="1" applyProtection="1">
      <alignment horizontal="center" vertical="center" wrapText="1"/>
      <protection locked="0"/>
    </xf>
    <xf numFmtId="0" fontId="33" fillId="0" borderId="52" xfId="1" applyFont="1" applyBorder="1" applyAlignment="1" applyProtection="1">
      <alignment horizontal="center" vertical="center" wrapText="1"/>
      <protection locked="0"/>
    </xf>
    <xf numFmtId="0" fontId="33" fillId="0" borderId="45" xfId="1" applyFont="1" applyBorder="1" applyAlignment="1" applyProtection="1">
      <alignment horizontal="center" vertical="center" wrapText="1"/>
      <protection locked="0"/>
    </xf>
    <xf numFmtId="0" fontId="33" fillId="0" borderId="24" xfId="1" applyFont="1" applyBorder="1" applyAlignment="1" applyProtection="1">
      <alignment horizontal="center" vertical="center" wrapText="1"/>
      <protection locked="0"/>
    </xf>
    <xf numFmtId="0" fontId="43" fillId="0" borderId="37" xfId="1" applyFont="1" applyFill="1" applyBorder="1" applyAlignment="1" applyProtection="1">
      <alignment horizontal="left" vertical="center"/>
      <protection locked="0"/>
    </xf>
    <xf numFmtId="0" fontId="43" fillId="0" borderId="62" xfId="1" applyFont="1" applyFill="1" applyBorder="1" applyAlignment="1" applyProtection="1">
      <alignment horizontal="left" vertical="center"/>
      <protection locked="0"/>
    </xf>
    <xf numFmtId="0" fontId="33" fillId="10" borderId="48" xfId="1" applyFont="1" applyFill="1" applyBorder="1" applyAlignment="1" applyProtection="1">
      <alignment horizontal="center" vertical="center" wrapText="1"/>
      <protection locked="0"/>
    </xf>
    <xf numFmtId="0" fontId="33" fillId="10" borderId="75" xfId="1" applyFont="1" applyFill="1" applyBorder="1" applyAlignment="1" applyProtection="1">
      <alignment horizontal="center" vertical="center" wrapText="1"/>
      <protection locked="0"/>
    </xf>
    <xf numFmtId="0" fontId="33" fillId="10" borderId="22" xfId="1" applyFont="1" applyFill="1" applyBorder="1" applyAlignment="1" applyProtection="1">
      <alignment horizontal="center" vertical="center" wrapText="1"/>
      <protection locked="0"/>
    </xf>
    <xf numFmtId="0" fontId="33" fillId="10" borderId="62" xfId="1" applyFont="1" applyFill="1" applyBorder="1" applyAlignment="1" applyProtection="1">
      <alignment horizontal="center" vertical="center" wrapText="1"/>
      <protection locked="0"/>
    </xf>
    <xf numFmtId="0" fontId="33" fillId="0" borderId="43" xfId="1" applyFont="1" applyBorder="1" applyAlignment="1" applyProtection="1">
      <alignment horizontal="center" vertical="center" wrapText="1"/>
      <protection locked="0"/>
    </xf>
    <xf numFmtId="0" fontId="33" fillId="0" borderId="34" xfId="1" applyFont="1" applyBorder="1" applyAlignment="1" applyProtection="1">
      <alignment horizontal="center" vertical="center" wrapText="1"/>
      <protection locked="0"/>
    </xf>
    <xf numFmtId="0" fontId="43" fillId="0" borderId="12" xfId="1" applyFont="1" applyFill="1" applyBorder="1" applyAlignment="1" applyProtection="1">
      <alignment horizontal="left" vertical="center"/>
      <protection locked="0"/>
    </xf>
    <xf numFmtId="0" fontId="43" fillId="0" borderId="36" xfId="1" applyFont="1" applyFill="1" applyBorder="1" applyAlignment="1" applyProtection="1">
      <alignment horizontal="left" vertical="center"/>
      <protection locked="0"/>
    </xf>
    <xf numFmtId="0" fontId="33" fillId="0" borderId="12" xfId="1" applyFont="1" applyFill="1" applyBorder="1" applyAlignment="1" applyProtection="1">
      <alignment horizontal="center" vertical="center" wrapText="1"/>
      <protection locked="0"/>
    </xf>
    <xf numFmtId="0" fontId="33" fillId="0" borderId="36" xfId="1" applyFont="1" applyFill="1" applyBorder="1" applyAlignment="1" applyProtection="1">
      <alignment horizontal="center" vertical="center" wrapText="1"/>
      <protection locked="0"/>
    </xf>
    <xf numFmtId="0" fontId="33" fillId="0" borderId="22" xfId="1" applyFont="1" applyBorder="1" applyAlignment="1">
      <alignment horizontal="left" vertical="center" wrapText="1"/>
    </xf>
    <xf numFmtId="0" fontId="33" fillId="0" borderId="37" xfId="1" applyFont="1" applyBorder="1" applyAlignment="1">
      <alignment horizontal="left" vertical="center" wrapText="1"/>
    </xf>
    <xf numFmtId="0" fontId="33" fillId="0" borderId="62" xfId="1" applyFont="1" applyBorder="1" applyAlignment="1">
      <alignment horizontal="left" vertical="center" wrapText="1"/>
    </xf>
    <xf numFmtId="0" fontId="33" fillId="0" borderId="88" xfId="1" applyFont="1" applyFill="1" applyBorder="1" applyAlignment="1" applyProtection="1">
      <alignment horizontal="center" vertical="center" wrapText="1"/>
      <protection locked="0"/>
    </xf>
    <xf numFmtId="0" fontId="33" fillId="0" borderId="137" xfId="1" applyFont="1" applyFill="1" applyBorder="1" applyAlignment="1" applyProtection="1">
      <alignment horizontal="center" vertical="center" wrapText="1"/>
      <protection locked="0"/>
    </xf>
    <xf numFmtId="0" fontId="33" fillId="0" borderId="124" xfId="1" applyFont="1" applyFill="1" applyBorder="1" applyAlignment="1" applyProtection="1">
      <alignment horizontal="center" vertical="center" wrapText="1"/>
      <protection locked="0"/>
    </xf>
    <xf numFmtId="0" fontId="33" fillId="0" borderId="33" xfId="1" applyFont="1" applyFill="1" applyBorder="1" applyAlignment="1" applyProtection="1">
      <alignment horizontal="center" vertical="center" wrapText="1"/>
      <protection locked="0"/>
    </xf>
    <xf numFmtId="0" fontId="33" fillId="0" borderId="86" xfId="1" applyFont="1" applyFill="1" applyBorder="1" applyAlignment="1" applyProtection="1">
      <alignment horizontal="center" vertical="center" wrapText="1"/>
      <protection locked="0"/>
    </xf>
    <xf numFmtId="0" fontId="33" fillId="0" borderId="90" xfId="1" applyFont="1" applyFill="1" applyBorder="1" applyAlignment="1" applyProtection="1">
      <alignment horizontal="center" vertical="center" wrapText="1"/>
      <protection locked="0"/>
    </xf>
    <xf numFmtId="0" fontId="33" fillId="0" borderId="89" xfId="1" applyFont="1" applyFill="1" applyBorder="1" applyAlignment="1" applyProtection="1">
      <alignment horizontal="center" vertical="center" wrapText="1"/>
      <protection locked="0"/>
    </xf>
    <xf numFmtId="0" fontId="34" fillId="0" borderId="116" xfId="1" applyFont="1" applyBorder="1" applyAlignment="1" applyProtection="1">
      <alignment horizontal="center" vertical="center"/>
      <protection locked="0"/>
    </xf>
    <xf numFmtId="0" fontId="33" fillId="0" borderId="28" xfId="1" applyFont="1" applyBorder="1" applyAlignment="1">
      <alignment horizontal="left" vertical="center" wrapText="1"/>
    </xf>
    <xf numFmtId="0" fontId="33" fillId="0" borderId="148" xfId="1" applyFont="1" applyBorder="1" applyAlignment="1">
      <alignment horizontal="left" vertical="center" wrapText="1"/>
    </xf>
    <xf numFmtId="0" fontId="33" fillId="0" borderId="84" xfId="1" applyFont="1" applyBorder="1" applyAlignment="1">
      <alignment horizontal="center" vertical="center" wrapText="1"/>
    </xf>
    <xf numFmtId="0" fontId="33" fillId="0" borderId="120" xfId="1" applyFont="1" applyBorder="1" applyAlignment="1">
      <alignment horizontal="center" vertical="center" wrapText="1"/>
    </xf>
    <xf numFmtId="0" fontId="33" fillId="0" borderId="32" xfId="1" applyFont="1" applyBorder="1" applyAlignment="1">
      <alignment horizontal="center" vertical="center" wrapText="1"/>
    </xf>
    <xf numFmtId="0" fontId="34" fillId="0" borderId="84" xfId="1" applyFont="1" applyFill="1" applyBorder="1" applyAlignment="1" applyProtection="1">
      <alignment horizontal="center" vertical="center" wrapText="1"/>
      <protection locked="0"/>
    </xf>
    <xf numFmtId="0" fontId="34" fillId="0" borderId="45" xfId="1" applyFont="1" applyFill="1" applyBorder="1" applyAlignment="1" applyProtection="1">
      <alignment horizontal="center" vertical="center" wrapText="1"/>
      <protection locked="0"/>
    </xf>
    <xf numFmtId="0" fontId="34" fillId="0" borderId="106" xfId="1" applyFont="1" applyFill="1" applyBorder="1" applyAlignment="1" applyProtection="1">
      <alignment horizontal="center" vertical="center" wrapText="1"/>
      <protection locked="0"/>
    </xf>
    <xf numFmtId="0" fontId="33" fillId="0" borderId="88" xfId="1" applyFont="1" applyBorder="1" applyAlignment="1" applyProtection="1">
      <alignment horizontal="center" vertical="center"/>
      <protection locked="0"/>
    </xf>
    <xf numFmtId="0" fontId="33" fillId="0" borderId="9" xfId="1" applyFont="1" applyBorder="1" applyAlignment="1" applyProtection="1">
      <alignment horizontal="center" vertical="center"/>
      <protection locked="0"/>
    </xf>
    <xf numFmtId="0" fontId="33" fillId="0" borderId="137" xfId="1" applyFont="1" applyBorder="1" applyAlignment="1" applyProtection="1">
      <alignment horizontal="center" vertical="center"/>
      <protection locked="0"/>
    </xf>
    <xf numFmtId="0" fontId="33" fillId="0" borderId="78" xfId="1" applyFont="1" applyBorder="1" applyAlignment="1" applyProtection="1">
      <alignment horizontal="center" vertical="center"/>
      <protection locked="0"/>
    </xf>
    <xf numFmtId="0" fontId="33" fillId="0" borderId="0" xfId="1" applyFont="1" applyBorder="1" applyAlignment="1" applyProtection="1">
      <alignment horizontal="center" vertical="center"/>
      <protection locked="0"/>
    </xf>
    <xf numFmtId="0" fontId="33" fillId="0" borderId="73" xfId="1" applyFont="1" applyBorder="1" applyAlignment="1" applyProtection="1">
      <alignment horizontal="center" vertical="center"/>
      <protection locked="0"/>
    </xf>
    <xf numFmtId="0" fontId="33" fillId="0" borderId="87" xfId="1" applyFont="1" applyBorder="1" applyAlignment="1" applyProtection="1">
      <alignment horizontal="center" vertical="center"/>
      <protection locked="0"/>
    </xf>
    <xf numFmtId="0" fontId="33" fillId="0" borderId="116" xfId="1" applyFont="1" applyBorder="1" applyAlignment="1" applyProtection="1">
      <alignment horizontal="center" vertical="center"/>
      <protection locked="0"/>
    </xf>
    <xf numFmtId="0" fontId="33" fillId="0" borderId="60" xfId="1" applyFont="1" applyBorder="1" applyAlignment="1" applyProtection="1">
      <alignment horizontal="center" vertical="center"/>
      <protection locked="0"/>
    </xf>
    <xf numFmtId="0" fontId="33" fillId="0" borderId="5" xfId="1" applyFont="1" applyBorder="1" applyAlignment="1" applyProtection="1">
      <alignment horizontal="center" vertical="center" wrapText="1"/>
      <protection locked="0"/>
    </xf>
    <xf numFmtId="0" fontId="33" fillId="0" borderId="147" xfId="1" applyFont="1" applyBorder="1" applyAlignment="1" applyProtection="1">
      <alignment horizontal="center" vertical="center" wrapText="1"/>
      <protection locked="0"/>
    </xf>
    <xf numFmtId="0" fontId="33" fillId="0" borderId="19" xfId="1" applyFont="1" applyBorder="1" applyAlignment="1" applyProtection="1">
      <alignment horizontal="center" vertical="center" wrapText="1"/>
      <protection locked="0"/>
    </xf>
    <xf numFmtId="0" fontId="34" fillId="0" borderId="9" xfId="1" applyFont="1" applyFill="1" applyBorder="1" applyAlignment="1" applyProtection="1">
      <alignment horizontal="center" vertical="center" wrapText="1"/>
      <protection locked="0"/>
    </xf>
    <xf numFmtId="0" fontId="34" fillId="0" borderId="0" xfId="1" applyFont="1" applyFill="1" applyBorder="1" applyAlignment="1" applyProtection="1">
      <alignment horizontal="center" vertical="center" wrapText="1"/>
      <protection locked="0"/>
    </xf>
    <xf numFmtId="0" fontId="34" fillId="0" borderId="116" xfId="1" applyFont="1" applyFill="1" applyBorder="1" applyAlignment="1" applyProtection="1">
      <alignment horizontal="center" vertical="center" wrapText="1"/>
      <protection locked="0"/>
    </xf>
    <xf numFmtId="0" fontId="34" fillId="0" borderId="40" xfId="1" applyFont="1" applyBorder="1" applyAlignment="1" applyProtection="1">
      <alignment horizontal="center" vertical="center" wrapText="1"/>
      <protection locked="0"/>
    </xf>
    <xf numFmtId="0" fontId="34" fillId="0" borderId="6" xfId="1" applyFont="1" applyBorder="1" applyAlignment="1" applyProtection="1">
      <alignment horizontal="center" vertical="center" wrapText="1"/>
      <protection locked="0"/>
    </xf>
    <xf numFmtId="0" fontId="34" fillId="0" borderId="20" xfId="1" applyFont="1" applyBorder="1" applyAlignment="1" applyProtection="1">
      <alignment horizontal="center" vertical="center" wrapText="1"/>
      <protection locked="0"/>
    </xf>
    <xf numFmtId="0" fontId="43" fillId="0" borderId="34" xfId="1" applyFont="1" applyFill="1" applyBorder="1" applyAlignment="1" applyProtection="1">
      <alignment horizontal="left" vertical="center"/>
      <protection locked="0"/>
    </xf>
    <xf numFmtId="0" fontId="43" fillId="0" borderId="35" xfId="1" applyFont="1" applyFill="1" applyBorder="1" applyAlignment="1" applyProtection="1">
      <alignment horizontal="left" vertical="center"/>
      <protection locked="0"/>
    </xf>
    <xf numFmtId="0" fontId="33" fillId="0" borderId="79" xfId="1" applyFont="1" applyFill="1" applyBorder="1" applyAlignment="1" applyProtection="1">
      <alignment horizontal="center" vertical="center" wrapText="1"/>
      <protection locked="0"/>
    </xf>
    <xf numFmtId="0" fontId="33" fillId="0" borderId="50" xfId="1" applyFont="1" applyFill="1" applyBorder="1" applyAlignment="1" applyProtection="1">
      <alignment horizontal="center" vertical="center" wrapText="1"/>
      <protection locked="0"/>
    </xf>
    <xf numFmtId="0" fontId="33" fillId="0" borderId="90" xfId="1" applyFont="1" applyFill="1" applyBorder="1" applyAlignment="1" applyProtection="1">
      <alignment horizontal="center" vertical="center"/>
      <protection locked="0"/>
    </xf>
    <xf numFmtId="0" fontId="33" fillId="0" borderId="89" xfId="1" applyFont="1" applyFill="1" applyBorder="1" applyAlignment="1" applyProtection="1">
      <alignment horizontal="center" vertical="center"/>
      <protection locked="0"/>
    </xf>
    <xf numFmtId="0" fontId="33" fillId="0" borderId="86" xfId="1" applyFont="1" applyFill="1" applyBorder="1" applyAlignment="1" applyProtection="1">
      <alignment horizontal="center" vertical="center"/>
      <protection locked="0"/>
    </xf>
    <xf numFmtId="0" fontId="34" fillId="0" borderId="2" xfId="1" applyFont="1" applyBorder="1" applyAlignment="1" applyProtection="1">
      <alignment horizontal="center" vertical="center"/>
      <protection locked="0"/>
    </xf>
    <xf numFmtId="0" fontId="34" fillId="0" borderId="3" xfId="1" applyFont="1" applyBorder="1" applyAlignment="1" applyProtection="1">
      <alignment horizontal="center" vertical="center"/>
      <protection locked="0"/>
    </xf>
    <xf numFmtId="0" fontId="34" fillId="0" borderId="4" xfId="1" applyFont="1" applyBorder="1" applyAlignment="1" applyProtection="1">
      <alignment horizontal="center" vertical="center"/>
      <protection locked="0"/>
    </xf>
    <xf numFmtId="0" fontId="41" fillId="0" borderId="0" xfId="1" applyFont="1" applyBorder="1" applyAlignment="1" applyProtection="1">
      <alignment horizontal="left" vertical="center" wrapText="1"/>
      <protection locked="0"/>
    </xf>
    <xf numFmtId="0" fontId="33" fillId="0" borderId="22" xfId="1" applyFont="1" applyBorder="1" applyAlignment="1">
      <alignment horizontal="center" vertical="center" wrapText="1"/>
    </xf>
    <xf numFmtId="0" fontId="33" fillId="0" borderId="23" xfId="1" applyFont="1" applyBorder="1" applyAlignment="1">
      <alignment horizontal="left" vertical="center" wrapText="1"/>
    </xf>
    <xf numFmtId="0" fontId="33" fillId="0" borderId="39" xfId="1" applyFont="1" applyBorder="1" applyAlignment="1">
      <alignment horizontal="left" vertical="center" wrapText="1"/>
    </xf>
    <xf numFmtId="0" fontId="33" fillId="0" borderId="76" xfId="1" applyFont="1" applyBorder="1" applyAlignment="1">
      <alignment horizontal="left" vertical="center" wrapText="1"/>
    </xf>
    <xf numFmtId="0" fontId="33" fillId="0" borderId="12" xfId="1" applyFont="1" applyFill="1" applyBorder="1" applyAlignment="1" applyProtection="1">
      <alignment horizontal="left" vertical="center"/>
      <protection locked="0"/>
    </xf>
    <xf numFmtId="0" fontId="33" fillId="0" borderId="36" xfId="1" applyFont="1" applyFill="1" applyBorder="1" applyAlignment="1" applyProtection="1">
      <alignment horizontal="left" vertical="center"/>
      <protection locked="0"/>
    </xf>
    <xf numFmtId="0" fontId="33" fillId="0" borderId="12" xfId="1" applyFont="1" applyBorder="1" applyAlignment="1" applyProtection="1">
      <alignment horizontal="left" vertical="center" wrapText="1"/>
      <protection locked="0"/>
    </xf>
    <xf numFmtId="0" fontId="33" fillId="0" borderId="36" xfId="1" applyFont="1" applyBorder="1" applyAlignment="1" applyProtection="1">
      <alignment horizontal="left" vertical="center" wrapText="1"/>
      <protection locked="0"/>
    </xf>
    <xf numFmtId="0" fontId="33" fillId="5" borderId="79" xfId="1" applyFont="1" applyFill="1" applyBorder="1" applyAlignment="1" applyProtection="1">
      <alignment horizontal="left" vertical="center" wrapText="1" indent="1" readingOrder="1"/>
      <protection locked="0"/>
    </xf>
    <xf numFmtId="0" fontId="33" fillId="5" borderId="36" xfId="1" applyFont="1" applyFill="1" applyBorder="1" applyAlignment="1" applyProtection="1">
      <alignment horizontal="left" vertical="center" wrapText="1" indent="1" readingOrder="1"/>
      <protection locked="0"/>
    </xf>
    <xf numFmtId="0" fontId="33" fillId="0" borderId="5" xfId="1" applyFont="1" applyBorder="1" applyAlignment="1" applyProtection="1">
      <alignment horizontal="center" vertical="center"/>
      <protection locked="0"/>
    </xf>
    <xf numFmtId="0" fontId="33" fillId="0" borderId="147" xfId="1" applyFont="1" applyBorder="1" applyAlignment="1" applyProtection="1">
      <alignment horizontal="center" vertical="center"/>
      <protection locked="0"/>
    </xf>
    <xf numFmtId="0" fontId="33" fillId="0" borderId="19" xfId="1" applyFont="1" applyBorder="1" applyAlignment="1" applyProtection="1">
      <alignment horizontal="center" vertical="center"/>
      <protection locked="0"/>
    </xf>
    <xf numFmtId="0" fontId="33" fillId="0" borderId="39" xfId="1" applyFont="1" applyFill="1" applyBorder="1" applyAlignment="1" applyProtection="1">
      <alignment horizontal="center" vertical="center"/>
      <protection locked="0"/>
    </xf>
    <xf numFmtId="0" fontId="33" fillId="0" borderId="34" xfId="1" applyFont="1" applyFill="1" applyBorder="1" applyAlignment="1" applyProtection="1">
      <alignment horizontal="center" vertical="center"/>
      <protection locked="0"/>
    </xf>
    <xf numFmtId="0" fontId="33" fillId="5" borderId="125" xfId="1" applyFont="1" applyFill="1" applyBorder="1" applyAlignment="1" applyProtection="1">
      <alignment horizontal="left" vertical="center" wrapText="1" indent="1" readingOrder="1"/>
      <protection locked="0"/>
    </xf>
    <xf numFmtId="0" fontId="33" fillId="5" borderId="38" xfId="1" applyFont="1" applyFill="1" applyBorder="1" applyAlignment="1" applyProtection="1">
      <alignment horizontal="left" vertical="center" wrapText="1" indent="1" readingOrder="1"/>
      <protection locked="0"/>
    </xf>
    <xf numFmtId="0" fontId="33" fillId="5" borderId="149" xfId="1" applyFont="1" applyFill="1" applyBorder="1" applyAlignment="1" applyProtection="1">
      <alignment horizontal="left" vertical="center" wrapText="1" indent="1" readingOrder="1"/>
      <protection locked="0"/>
    </xf>
    <xf numFmtId="0" fontId="33" fillId="5" borderId="150" xfId="1" applyFont="1" applyFill="1" applyBorder="1" applyAlignment="1" applyProtection="1">
      <alignment horizontal="left" vertical="center" wrapText="1" indent="1" readingOrder="1"/>
      <protection locked="0"/>
    </xf>
    <xf numFmtId="0" fontId="33" fillId="0" borderId="85" xfId="1" applyFont="1" applyBorder="1" applyAlignment="1" applyProtection="1">
      <alignment horizontal="center" vertical="center" wrapText="1"/>
      <protection locked="0"/>
    </xf>
    <xf numFmtId="0" fontId="33" fillId="0" borderId="89" xfId="1" applyFont="1" applyBorder="1" applyAlignment="1" applyProtection="1">
      <alignment horizontal="center" vertical="center" wrapText="1"/>
      <protection locked="0"/>
    </xf>
    <xf numFmtId="0" fontId="44" fillId="0" borderId="88" xfId="1" applyFont="1" applyBorder="1" applyAlignment="1" applyProtection="1">
      <alignment horizontal="center" vertical="center"/>
      <protection locked="0"/>
    </xf>
    <xf numFmtId="0" fontId="44" fillId="0" borderId="46" xfId="1" applyFont="1" applyBorder="1" applyAlignment="1" applyProtection="1">
      <alignment horizontal="center" vertical="center"/>
      <protection locked="0"/>
    </xf>
    <xf numFmtId="0" fontId="44" fillId="0" borderId="78" xfId="1" applyFont="1" applyBorder="1" applyAlignment="1" applyProtection="1">
      <alignment horizontal="center" vertical="center"/>
      <protection locked="0"/>
    </xf>
    <xf numFmtId="0" fontId="44" fillId="0" borderId="83" xfId="1" applyFont="1" applyBorder="1" applyAlignment="1" applyProtection="1">
      <alignment horizontal="center" vertical="center"/>
      <protection locked="0"/>
    </xf>
    <xf numFmtId="0" fontId="44" fillId="0" borderId="87" xfId="1" applyFont="1" applyBorder="1" applyAlignment="1" applyProtection="1">
      <alignment horizontal="center" vertical="center"/>
      <protection locked="0"/>
    </xf>
    <xf numFmtId="0" fontId="44" fillId="0" borderId="105" xfId="1" applyFont="1" applyBorder="1" applyAlignment="1" applyProtection="1">
      <alignment horizontal="center" vertical="center"/>
      <protection locked="0"/>
    </xf>
    <xf numFmtId="0" fontId="33" fillId="0" borderId="74" xfId="1" applyFont="1" applyBorder="1" applyAlignment="1" applyProtection="1">
      <alignment horizontal="center" vertical="center"/>
      <protection locked="0"/>
    </xf>
    <xf numFmtId="0" fontId="33" fillId="0" borderId="39" xfId="1" applyFont="1" applyBorder="1" applyAlignment="1" applyProtection="1">
      <alignment horizontal="center" vertical="center"/>
      <protection locked="0"/>
    </xf>
    <xf numFmtId="0" fontId="33" fillId="0" borderId="34" xfId="1" applyFont="1" applyBorder="1" applyAlignment="1" applyProtection="1">
      <alignment horizontal="center" vertical="center"/>
      <protection locked="0"/>
    </xf>
    <xf numFmtId="0" fontId="33" fillId="0" borderId="73" xfId="1" applyFont="1" applyBorder="1" applyAlignment="1" applyProtection="1">
      <alignment horizontal="center" vertical="center" wrapText="1"/>
      <protection locked="0"/>
    </xf>
    <xf numFmtId="0" fontId="33" fillId="0" borderId="33" xfId="1" applyFont="1" applyBorder="1" applyAlignment="1" applyProtection="1">
      <alignment horizontal="center" vertical="center" wrapText="1"/>
      <protection locked="0"/>
    </xf>
    <xf numFmtId="2" fontId="33" fillId="0" borderId="39" xfId="1" applyNumberFormat="1" applyFont="1" applyBorder="1" applyAlignment="1" applyProtection="1">
      <alignment horizontal="center" vertical="center" wrapText="1"/>
      <protection locked="0"/>
    </xf>
    <xf numFmtId="2" fontId="33" fillId="0" borderId="34" xfId="1" applyNumberFormat="1" applyFont="1" applyBorder="1" applyAlignment="1" applyProtection="1">
      <alignment horizontal="center" vertical="center" wrapText="1"/>
      <protection locked="0"/>
    </xf>
    <xf numFmtId="0" fontId="33" fillId="0" borderId="0" xfId="1" applyFont="1" applyFill="1" applyAlignment="1">
      <alignment horizontal="left" vertical="center" wrapText="1"/>
    </xf>
    <xf numFmtId="0" fontId="33" fillId="0" borderId="106" xfId="1" applyFont="1" applyBorder="1" applyAlignment="1" applyProtection="1">
      <alignment horizontal="center" vertical="center" wrapText="1"/>
      <protection locked="0"/>
    </xf>
    <xf numFmtId="0" fontId="33" fillId="0" borderId="94" xfId="1" applyFont="1" applyBorder="1" applyAlignment="1" applyProtection="1">
      <alignment horizontal="center" vertical="center" wrapText="1"/>
      <protection locked="0"/>
    </xf>
    <xf numFmtId="0" fontId="33" fillId="0" borderId="35" xfId="1" applyFont="1" applyBorder="1" applyAlignment="1" applyProtection="1">
      <alignment horizontal="center" vertical="center" wrapText="1"/>
      <protection locked="0"/>
    </xf>
    <xf numFmtId="0" fontId="6" fillId="0" borderId="86" xfId="1" applyFont="1" applyFill="1" applyBorder="1" applyAlignment="1" applyProtection="1">
      <alignment horizontal="center" vertical="center" wrapText="1"/>
      <protection locked="0"/>
    </xf>
    <xf numFmtId="0" fontId="6" fillId="0" borderId="89" xfId="1" applyFont="1" applyFill="1" applyBorder="1" applyAlignment="1" applyProtection="1">
      <alignment horizontal="center" vertical="center" wrapText="1"/>
      <protection locked="0"/>
    </xf>
    <xf numFmtId="0" fontId="33" fillId="0" borderId="86" xfId="1" applyFont="1" applyBorder="1" applyAlignment="1" applyProtection="1">
      <alignment horizontal="center" vertical="center" wrapText="1"/>
      <protection locked="0"/>
    </xf>
    <xf numFmtId="0" fontId="33" fillId="0" borderId="79" xfId="1" applyFont="1" applyBorder="1" applyAlignment="1" applyProtection="1">
      <alignment horizontal="center" vertical="center" wrapText="1"/>
      <protection locked="0"/>
    </xf>
    <xf numFmtId="0" fontId="33" fillId="0" borderId="28" xfId="1" applyFont="1" applyBorder="1" applyAlignment="1" applyProtection="1">
      <alignment horizontal="center" vertical="center" wrapText="1"/>
      <protection locked="0"/>
    </xf>
    <xf numFmtId="0" fontId="33" fillId="0" borderId="37" xfId="1" applyFont="1" applyBorder="1" applyAlignment="1" applyProtection="1">
      <alignment horizontal="center" vertical="center"/>
      <protection locked="0"/>
    </xf>
    <xf numFmtId="0" fontId="6" fillId="0" borderId="73" xfId="1" applyFont="1" applyFill="1" applyBorder="1" applyAlignment="1" applyProtection="1">
      <alignment horizontal="center" vertical="center" wrapText="1"/>
      <protection locked="0"/>
    </xf>
    <xf numFmtId="0" fontId="6" fillId="0" borderId="33" xfId="1" applyFont="1" applyFill="1" applyBorder="1" applyAlignment="1" applyProtection="1">
      <alignment horizontal="center" vertical="center" wrapText="1"/>
      <protection locked="0"/>
    </xf>
    <xf numFmtId="0" fontId="6" fillId="0" borderId="106" xfId="1" applyFont="1" applyBorder="1" applyAlignment="1" applyProtection="1">
      <alignment horizontal="center" vertical="center" wrapText="1"/>
      <protection locked="0"/>
    </xf>
    <xf numFmtId="0" fontId="6" fillId="0" borderId="94" xfId="1" applyFont="1" applyBorder="1" applyAlignment="1" applyProtection="1">
      <alignment horizontal="center" vertical="center" wrapText="1"/>
      <protection locked="0"/>
    </xf>
    <xf numFmtId="0" fontId="6" fillId="0" borderId="35" xfId="1" applyFont="1" applyBorder="1" applyAlignment="1" applyProtection="1">
      <alignment horizontal="center" vertical="center" wrapText="1"/>
      <protection locked="0"/>
    </xf>
    <xf numFmtId="0" fontId="6" fillId="0" borderId="86" xfId="1" applyFont="1" applyBorder="1" applyAlignment="1" applyProtection="1">
      <alignment horizontal="center" vertical="center" wrapText="1"/>
      <protection locked="0"/>
    </xf>
    <xf numFmtId="0" fontId="6" fillId="0" borderId="90" xfId="1" applyFont="1" applyBorder="1" applyAlignment="1" applyProtection="1">
      <alignment horizontal="center" vertical="center"/>
      <protection locked="0"/>
    </xf>
    <xf numFmtId="0" fontId="6" fillId="0" borderId="89" xfId="1" applyFont="1" applyBorder="1" applyAlignment="1" applyProtection="1">
      <alignment horizontal="center" vertical="center"/>
      <protection locked="0"/>
    </xf>
    <xf numFmtId="0" fontId="6" fillId="0" borderId="79" xfId="1" applyFont="1" applyBorder="1" applyAlignment="1" applyProtection="1">
      <alignment horizontal="center" vertical="center" wrapText="1"/>
      <protection locked="0"/>
    </xf>
    <xf numFmtId="0" fontId="6" fillId="0" borderId="28" xfId="1" applyFont="1" applyBorder="1" applyAlignment="1" applyProtection="1">
      <alignment horizontal="center" vertical="center" wrapText="1"/>
      <protection locked="0"/>
    </xf>
    <xf numFmtId="0" fontId="6" fillId="0" borderId="50" xfId="1" applyFont="1" applyBorder="1" applyAlignment="1" applyProtection="1">
      <alignment horizontal="center" vertical="center" wrapText="1"/>
      <protection locked="0"/>
    </xf>
    <xf numFmtId="0" fontId="6" fillId="0" borderId="120" xfId="1" applyFont="1" applyFill="1" applyBorder="1" applyAlignment="1" applyProtection="1">
      <alignment horizontal="center" vertical="center" wrapText="1"/>
      <protection locked="0"/>
    </xf>
    <xf numFmtId="0" fontId="6" fillId="0" borderId="32" xfId="1" applyFont="1" applyFill="1" applyBorder="1" applyAlignment="1" applyProtection="1">
      <alignment horizontal="center" vertical="center" wrapText="1"/>
      <protection locked="0"/>
    </xf>
    <xf numFmtId="0" fontId="6" fillId="0" borderId="84" xfId="1" applyFont="1" applyBorder="1" applyAlignment="1">
      <alignment horizontal="center" vertical="center"/>
    </xf>
    <xf numFmtId="0" fontId="6" fillId="0" borderId="120" xfId="1" applyFont="1" applyBorder="1" applyAlignment="1">
      <alignment horizontal="center" vertical="center"/>
    </xf>
    <xf numFmtId="0" fontId="6" fillId="0" borderId="52" xfId="1" applyFont="1" applyBorder="1" applyAlignment="1">
      <alignment horizontal="center" vertical="center"/>
    </xf>
    <xf numFmtId="0" fontId="6" fillId="0" borderId="28" xfId="1" applyFont="1" applyBorder="1" applyAlignment="1" applyProtection="1">
      <alignment horizontal="center" vertical="center"/>
      <protection locked="0"/>
    </xf>
    <xf numFmtId="0" fontId="6" fillId="0" borderId="36" xfId="1" applyFont="1" applyBorder="1" applyAlignment="1" applyProtection="1">
      <alignment horizontal="center" vertical="center"/>
      <protection locked="0"/>
    </xf>
    <xf numFmtId="0" fontId="34" fillId="0" borderId="49" xfId="1" applyFont="1" applyFill="1" applyBorder="1" applyAlignment="1">
      <alignment horizontal="center" vertical="center" wrapText="1"/>
    </xf>
    <xf numFmtId="0" fontId="34" fillId="0" borderId="37" xfId="1" applyFont="1" applyFill="1" applyBorder="1" applyAlignment="1">
      <alignment horizontal="center" vertical="center" wrapText="1"/>
    </xf>
    <xf numFmtId="0" fontId="34" fillId="0" borderId="39" xfId="1" applyFont="1" applyFill="1" applyBorder="1" applyAlignment="1">
      <alignment horizontal="center" vertical="center" wrapText="1"/>
    </xf>
    <xf numFmtId="0" fontId="33" fillId="7" borderId="88" xfId="1" applyFont="1" applyFill="1" applyBorder="1" applyAlignment="1">
      <alignment horizontal="center" vertical="center" wrapText="1"/>
    </xf>
    <xf numFmtId="0" fontId="33" fillId="7" borderId="78" xfId="1" applyFont="1" applyFill="1" applyBorder="1" applyAlignment="1">
      <alignment horizontal="center" vertical="center" wrapText="1"/>
    </xf>
    <xf numFmtId="0" fontId="33" fillId="0" borderId="85" xfId="1" applyFont="1" applyFill="1" applyBorder="1" applyAlignment="1">
      <alignment horizontal="center" vertical="center"/>
    </xf>
    <xf numFmtId="0" fontId="33" fillId="0" borderId="74" xfId="1" applyFont="1" applyFill="1" applyBorder="1" applyAlignment="1">
      <alignment horizontal="center" vertical="center"/>
    </xf>
    <xf numFmtId="0" fontId="33" fillId="7" borderId="45" xfId="1" applyFont="1" applyFill="1" applyBorder="1" applyAlignment="1">
      <alignment horizontal="center" vertical="center" wrapText="1"/>
    </xf>
    <xf numFmtId="0" fontId="33" fillId="7" borderId="26" xfId="1" applyFont="1" applyFill="1" applyBorder="1" applyAlignment="1">
      <alignment horizontal="center" vertical="center" wrapText="1"/>
    </xf>
    <xf numFmtId="0" fontId="33" fillId="0" borderId="14" xfId="1" applyFont="1" applyBorder="1" applyAlignment="1" applyProtection="1">
      <alignment horizontal="center" vertical="center" wrapText="1"/>
      <protection locked="0"/>
    </xf>
    <xf numFmtId="0" fontId="33" fillId="0" borderId="48" xfId="1" applyFont="1" applyBorder="1" applyAlignment="1" applyProtection="1">
      <alignment horizontal="left" vertical="center" indent="1"/>
      <protection locked="0"/>
    </xf>
    <xf numFmtId="0" fontId="33" fillId="0" borderId="22" xfId="1" applyFont="1" applyBorder="1" applyAlignment="1" applyProtection="1">
      <alignment horizontal="left" vertical="center" indent="1"/>
      <protection locked="0"/>
    </xf>
    <xf numFmtId="0" fontId="33" fillId="0" borderId="7" xfId="1" applyFont="1" applyBorder="1" applyAlignment="1" applyProtection="1">
      <alignment horizontal="left" vertical="center" indent="1"/>
      <protection locked="0"/>
    </xf>
    <xf numFmtId="0" fontId="33" fillId="0" borderId="16" xfId="1" applyFont="1" applyBorder="1" applyAlignment="1" applyProtection="1">
      <alignment horizontal="left" vertical="center"/>
      <protection locked="0"/>
    </xf>
    <xf numFmtId="0" fontId="33" fillId="0" borderId="11" xfId="1" applyFont="1" applyBorder="1" applyAlignment="1" applyProtection="1">
      <alignment horizontal="left" vertical="center"/>
      <protection locked="0"/>
    </xf>
    <xf numFmtId="0" fontId="33" fillId="0" borderId="16" xfId="1" applyFont="1" applyBorder="1" applyAlignment="1" applyProtection="1">
      <alignment horizontal="left" vertical="center" indent="1"/>
      <protection locked="0"/>
    </xf>
    <xf numFmtId="0" fontId="33" fillId="0" borderId="11" xfId="1" applyFont="1" applyBorder="1" applyAlignment="1" applyProtection="1">
      <alignment horizontal="left" vertical="center" indent="1"/>
      <protection locked="0"/>
    </xf>
    <xf numFmtId="0" fontId="33" fillId="0" borderId="86" xfId="1" applyFont="1" applyBorder="1" applyAlignment="1" applyProtection="1">
      <alignment horizontal="left" vertical="center" indent="1"/>
      <protection locked="0"/>
    </xf>
    <xf numFmtId="0" fontId="33" fillId="0" borderId="79" xfId="1" applyFont="1" applyBorder="1" applyAlignment="1" applyProtection="1">
      <alignment horizontal="left" vertical="center" indent="1"/>
      <protection locked="0"/>
    </xf>
    <xf numFmtId="0" fontId="33" fillId="0" borderId="138" xfId="1" applyFont="1" applyBorder="1" applyAlignment="1" applyProtection="1">
      <alignment horizontal="left" vertical="center" indent="1"/>
      <protection locked="0"/>
    </xf>
    <xf numFmtId="0" fontId="33" fillId="0" borderId="147" xfId="1" applyFont="1" applyBorder="1" applyAlignment="1" applyProtection="1">
      <alignment horizontal="left" vertical="center" indent="1"/>
      <protection locked="0"/>
    </xf>
    <xf numFmtId="0" fontId="33" fillId="0" borderId="19" xfId="1" applyFont="1" applyBorder="1" applyAlignment="1" applyProtection="1">
      <alignment horizontal="left" vertical="center" indent="1"/>
      <protection locked="0"/>
    </xf>
    <xf numFmtId="0" fontId="33" fillId="0" borderId="8" xfId="1" applyFont="1" applyBorder="1" applyAlignment="1" applyProtection="1">
      <alignment horizontal="left" vertical="center" indent="1"/>
      <protection locked="0"/>
    </xf>
    <xf numFmtId="0" fontId="33" fillId="0" borderId="84" xfId="1" applyFont="1" applyFill="1" applyBorder="1" applyAlignment="1" applyProtection="1">
      <alignment horizontal="left" vertical="center" indent="1"/>
      <protection locked="0"/>
    </xf>
    <xf numFmtId="0" fontId="33" fillId="0" borderId="120" xfId="1" applyFont="1" applyFill="1" applyBorder="1" applyAlignment="1" applyProtection="1">
      <alignment horizontal="left" vertical="center" indent="1"/>
      <protection locked="0"/>
    </xf>
    <xf numFmtId="0" fontId="33" fillId="0" borderId="120" xfId="1" applyFont="1" applyBorder="1" applyAlignment="1">
      <alignment horizontal="left" vertical="center" indent="1"/>
    </xf>
    <xf numFmtId="0" fontId="33" fillId="0" borderId="52" xfId="1" applyFont="1" applyBorder="1" applyAlignment="1">
      <alignment horizontal="left" vertical="center" indent="1"/>
    </xf>
    <xf numFmtId="0" fontId="39" fillId="0" borderId="16" xfId="1" applyFont="1" applyBorder="1" applyAlignment="1" applyProtection="1">
      <alignment horizontal="left" vertical="center" wrapText="1" indent="1"/>
      <protection locked="0"/>
    </xf>
    <xf numFmtId="0" fontId="39" fillId="0" borderId="11" xfId="1" applyFont="1" applyBorder="1" applyAlignment="1" applyProtection="1">
      <alignment horizontal="left" vertical="center" wrapText="1" indent="1"/>
      <protection locked="0"/>
    </xf>
    <xf numFmtId="0" fontId="33" fillId="0" borderId="32" xfId="1" applyFont="1" applyBorder="1" applyAlignment="1" applyProtection="1">
      <alignment horizontal="left" vertical="center" indent="1"/>
      <protection locked="0"/>
    </xf>
    <xf numFmtId="0" fontId="33" fillId="0" borderId="52" xfId="1" applyFont="1" applyFill="1" applyBorder="1" applyAlignment="1" applyProtection="1">
      <alignment horizontal="left" vertical="center" indent="1"/>
      <protection locked="0"/>
    </xf>
    <xf numFmtId="0" fontId="33" fillId="0" borderId="88" xfId="1" applyFont="1" applyBorder="1" applyAlignment="1" applyProtection="1">
      <alignment horizontal="left" vertical="center" indent="1"/>
      <protection locked="0"/>
    </xf>
    <xf numFmtId="0" fontId="33" fillId="0" borderId="78" xfId="1" applyFont="1" applyBorder="1" applyAlignment="1" applyProtection="1">
      <alignment horizontal="left" vertical="center" indent="1"/>
      <protection locked="0"/>
    </xf>
    <xf numFmtId="0" fontId="33" fillId="0" borderId="87" xfId="1" applyFont="1" applyBorder="1" applyAlignment="1" applyProtection="1">
      <alignment horizontal="left" vertical="center" indent="1"/>
      <protection locked="0"/>
    </xf>
  </cellXfs>
  <cellStyles count="6">
    <cellStyle name="Normal" xfId="0" builtinId="0"/>
    <cellStyle name="normální 2" xfId="1" xr:uid="{52092B1B-2B5C-4B5F-874A-B0EFAB57BD67}"/>
    <cellStyle name="normální 3" xfId="2" xr:uid="{33525ACB-FAA1-47C2-8FED-3E10532ED211}"/>
    <cellStyle name="normální_Konečná verze NOVYKAZY" xfId="3" xr:uid="{1C9B95C2-7112-40AE-A948-F8EE3CC30048}"/>
    <cellStyle name="normální_tabulka do výroční zprávy rozboru hospodaření" xfId="4" xr:uid="{DEFE2661-925F-4718-AEB5-8D75536BF239}"/>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2107823</xdr:colOff>
      <xdr:row>38</xdr:row>
      <xdr:rowOff>151120</xdr:rowOff>
    </xdr:from>
    <xdr:ext cx="4661242" cy="275331"/>
    <xdr:sp macro="" textlink="">
      <xdr:nvSpPr>
        <xdr:cNvPr id="2" name="TextovéPole 1">
          <a:extLst>
            <a:ext uri="{FF2B5EF4-FFF2-40B4-BE49-F238E27FC236}">
              <a16:creationId xmlns:a16="http://schemas.microsoft.com/office/drawing/2014/main" id="{1D8695DC-D35E-DB40-0F55-7B56267F6612}"/>
            </a:ext>
          </a:extLst>
        </xdr:cNvPr>
        <xdr:cNvSpPr txBox="1"/>
      </xdr:nvSpPr>
      <xdr:spPr>
        <a:xfrm rot="10597951">
          <a:off x="2930148" y="6910695"/>
          <a:ext cx="472714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123825</xdr:rowOff>
    </xdr:from>
    <xdr:to>
      <xdr:col>0</xdr:col>
      <xdr:colOff>0</xdr:colOff>
      <xdr:row>22</xdr:row>
      <xdr:rowOff>0</xdr:rowOff>
    </xdr:to>
    <xdr:sp macro="" textlink="">
      <xdr:nvSpPr>
        <xdr:cNvPr id="59330" name="Line 1">
          <a:extLst>
            <a:ext uri="{FF2B5EF4-FFF2-40B4-BE49-F238E27FC236}">
              <a16:creationId xmlns:a16="http://schemas.microsoft.com/office/drawing/2014/main" id="{23347C8D-F893-9552-7BAC-2D58A032AA5B}"/>
            </a:ext>
          </a:extLst>
        </xdr:cNvPr>
        <xdr:cNvSpPr>
          <a:spLocks noChangeShapeType="1"/>
        </xdr:cNvSpPr>
      </xdr:nvSpPr>
      <xdr:spPr bwMode="auto">
        <a:xfrm>
          <a:off x="0" y="466725"/>
          <a:ext cx="0" cy="2876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85725</xdr:rowOff>
    </xdr:from>
    <xdr:to>
      <xdr:col>0</xdr:col>
      <xdr:colOff>0</xdr:colOff>
      <xdr:row>22</xdr:row>
      <xdr:rowOff>0</xdr:rowOff>
    </xdr:to>
    <xdr:sp macro="" textlink="">
      <xdr:nvSpPr>
        <xdr:cNvPr id="59331" name="Line 2">
          <a:extLst>
            <a:ext uri="{FF2B5EF4-FFF2-40B4-BE49-F238E27FC236}">
              <a16:creationId xmlns:a16="http://schemas.microsoft.com/office/drawing/2014/main" id="{3D1BAACE-182B-C93F-83E8-8A01CC4B5177}"/>
            </a:ext>
          </a:extLst>
        </xdr:cNvPr>
        <xdr:cNvSpPr>
          <a:spLocks noChangeShapeType="1"/>
        </xdr:cNvSpPr>
      </xdr:nvSpPr>
      <xdr:spPr bwMode="auto">
        <a:xfrm flipV="1">
          <a:off x="0" y="428625"/>
          <a:ext cx="0" cy="2914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29599-A803-4505-A9F6-B6454967D1FA}">
  <dimension ref="A1:F145"/>
  <sheetViews>
    <sheetView tabSelected="1" zoomScaleNormal="100" workbookViewId="0">
      <selection sqref="A1:E1"/>
    </sheetView>
  </sheetViews>
  <sheetFormatPr defaultRowHeight="12.75" x14ac:dyDescent="0.25"/>
  <cols>
    <col min="1" max="1" width="76.28515625" style="705" customWidth="1"/>
    <col min="2" max="2" width="13" style="715" customWidth="1"/>
    <col min="3" max="3" width="7.42578125" style="715" customWidth="1"/>
    <col min="4" max="5" width="17.140625" style="712" customWidth="1"/>
    <col min="6" max="16384" width="9.140625" style="705"/>
  </cols>
  <sheetData>
    <row r="1" spans="1:6" ht="12.75" customHeight="1" x14ac:dyDescent="0.25">
      <c r="A1" s="1002" t="s">
        <v>0</v>
      </c>
      <c r="B1" s="1002"/>
      <c r="C1" s="1002"/>
      <c r="D1" s="1002"/>
      <c r="E1" s="1002"/>
    </row>
    <row r="2" spans="1:6" ht="12.75" customHeight="1" thickBot="1" x14ac:dyDescent="0.3">
      <c r="A2" s="1003"/>
      <c r="B2" s="1003"/>
      <c r="C2" s="1003"/>
      <c r="D2" s="1003"/>
      <c r="E2" s="1003"/>
    </row>
    <row r="3" spans="1:6" ht="27.95" customHeight="1" thickBot="1" x14ac:dyDescent="0.3">
      <c r="A3" s="1004" t="s">
        <v>1</v>
      </c>
      <c r="B3" s="1005"/>
      <c r="C3" s="1005"/>
      <c r="D3" s="1005"/>
      <c r="E3" s="1006"/>
      <c r="F3" s="706"/>
    </row>
    <row r="4" spans="1:6" ht="12.75" customHeight="1" thickBot="1" x14ac:dyDescent="0.3">
      <c r="A4" s="1007" t="s">
        <v>2</v>
      </c>
      <c r="B4" s="1008"/>
      <c r="C4" s="1008"/>
      <c r="D4" s="1008"/>
      <c r="E4" s="1009"/>
    </row>
    <row r="5" spans="1:6" ht="18" customHeight="1" thickBot="1" x14ac:dyDescent="0.3">
      <c r="A5" s="729" t="s">
        <v>3</v>
      </c>
      <c r="B5" s="730" t="s">
        <v>4</v>
      </c>
      <c r="C5" s="731" t="s">
        <v>5</v>
      </c>
      <c r="D5" s="732" t="s">
        <v>6</v>
      </c>
      <c r="E5" s="733" t="s">
        <v>7</v>
      </c>
    </row>
    <row r="6" spans="1:6" ht="12.75" customHeight="1" x14ac:dyDescent="0.25">
      <c r="A6" s="734" t="s">
        <v>8</v>
      </c>
      <c r="B6" s="1010"/>
      <c r="C6" s="1011"/>
      <c r="D6" s="735" t="s">
        <v>9</v>
      </c>
      <c r="E6" s="736" t="s">
        <v>10</v>
      </c>
    </row>
    <row r="7" spans="1:6" ht="12.75" customHeight="1" x14ac:dyDescent="0.25">
      <c r="A7" s="726" t="s">
        <v>11</v>
      </c>
      <c r="B7" s="737" t="s">
        <v>12</v>
      </c>
      <c r="C7" s="738" t="s">
        <v>13</v>
      </c>
      <c r="D7" s="717">
        <f>D8+D16+D27+D34</f>
        <v>512930.2790000001</v>
      </c>
      <c r="E7" s="718">
        <f>E8+E16+E27+E34</f>
        <v>519298.0749999999</v>
      </c>
    </row>
    <row r="8" spans="1:6" ht="12.75" customHeight="1" x14ac:dyDescent="0.25">
      <c r="A8" s="726" t="s">
        <v>14</v>
      </c>
      <c r="B8" s="737" t="s">
        <v>15</v>
      </c>
      <c r="C8" s="738" t="s">
        <v>16</v>
      </c>
      <c r="D8" s="719">
        <f>SUM(D9:D15)</f>
        <v>24571.88</v>
      </c>
      <c r="E8" s="720">
        <f>SUM(E9:E15)</f>
        <v>29300.42</v>
      </c>
    </row>
    <row r="9" spans="1:6" ht="12.75" customHeight="1" x14ac:dyDescent="0.25">
      <c r="A9" s="726" t="s">
        <v>17</v>
      </c>
      <c r="B9" s="737" t="s">
        <v>18</v>
      </c>
      <c r="C9" s="738" t="s">
        <v>19</v>
      </c>
      <c r="D9" s="707"/>
      <c r="E9" s="708"/>
    </row>
    <row r="10" spans="1:6" ht="12.75" customHeight="1" x14ac:dyDescent="0.25">
      <c r="A10" s="726" t="s">
        <v>20</v>
      </c>
      <c r="B10" s="737" t="s">
        <v>21</v>
      </c>
      <c r="C10" s="738" t="s">
        <v>22</v>
      </c>
      <c r="D10" s="707">
        <v>24571.88</v>
      </c>
      <c r="E10" s="708">
        <v>29300.42</v>
      </c>
    </row>
    <row r="11" spans="1:6" ht="12.75" customHeight="1" x14ac:dyDescent="0.25">
      <c r="A11" s="726" t="s">
        <v>23</v>
      </c>
      <c r="B11" s="737" t="s">
        <v>24</v>
      </c>
      <c r="C11" s="738" t="s">
        <v>25</v>
      </c>
      <c r="D11" s="707"/>
      <c r="E11" s="708"/>
    </row>
    <row r="12" spans="1:6" ht="12.75" customHeight="1" x14ac:dyDescent="0.25">
      <c r="A12" s="726" t="s">
        <v>26</v>
      </c>
      <c r="B12" s="737" t="s">
        <v>27</v>
      </c>
      <c r="C12" s="738" t="s">
        <v>28</v>
      </c>
      <c r="D12" s="707"/>
      <c r="E12" s="708"/>
    </row>
    <row r="13" spans="1:6" ht="12.75" customHeight="1" x14ac:dyDescent="0.25">
      <c r="A13" s="726" t="s">
        <v>29</v>
      </c>
      <c r="B13" s="737" t="s">
        <v>30</v>
      </c>
      <c r="C13" s="738" t="s">
        <v>31</v>
      </c>
      <c r="D13" s="707"/>
      <c r="E13" s="708"/>
    </row>
    <row r="14" spans="1:6" ht="12.75" customHeight="1" x14ac:dyDescent="0.25">
      <c r="A14" s="726" t="s">
        <v>32</v>
      </c>
      <c r="B14" s="737" t="s">
        <v>33</v>
      </c>
      <c r="C14" s="738" t="s">
        <v>34</v>
      </c>
      <c r="D14" s="707"/>
      <c r="E14" s="708"/>
    </row>
    <row r="15" spans="1:6" ht="12.75" customHeight="1" x14ac:dyDescent="0.25">
      <c r="A15" s="726" t="s">
        <v>35</v>
      </c>
      <c r="B15" s="737" t="s">
        <v>36</v>
      </c>
      <c r="C15" s="738" t="s">
        <v>37</v>
      </c>
      <c r="D15" s="707"/>
      <c r="E15" s="708"/>
    </row>
    <row r="16" spans="1:6" ht="12.75" customHeight="1" x14ac:dyDescent="0.25">
      <c r="A16" s="739" t="s">
        <v>38</v>
      </c>
      <c r="B16" s="737" t="s">
        <v>39</v>
      </c>
      <c r="C16" s="738" t="s">
        <v>40</v>
      </c>
      <c r="D16" s="719">
        <f>SUM(D17:D26)</f>
        <v>646094.42900000012</v>
      </c>
      <c r="E16" s="720">
        <f>SUM(E17:E26)</f>
        <v>670296.71799999988</v>
      </c>
    </row>
    <row r="17" spans="1:5" ht="12.75" customHeight="1" x14ac:dyDescent="0.25">
      <c r="A17" s="726" t="s">
        <v>41</v>
      </c>
      <c r="B17" s="737" t="s">
        <v>42</v>
      </c>
      <c r="C17" s="738" t="s">
        <v>43</v>
      </c>
      <c r="D17" s="707">
        <v>89687.986999999994</v>
      </c>
      <c r="E17" s="708">
        <v>89687.986999999994</v>
      </c>
    </row>
    <row r="18" spans="1:5" ht="12.75" customHeight="1" x14ac:dyDescent="0.25">
      <c r="A18" s="726" t="s">
        <v>44</v>
      </c>
      <c r="B18" s="737" t="s">
        <v>45</v>
      </c>
      <c r="C18" s="738" t="s">
        <v>46</v>
      </c>
      <c r="D18" s="707">
        <v>2491.0650000000001</v>
      </c>
      <c r="E18" s="708">
        <v>2491.0650000000001</v>
      </c>
    </row>
    <row r="19" spans="1:5" ht="12.75" customHeight="1" x14ac:dyDescent="0.25">
      <c r="A19" s="726" t="s">
        <v>47</v>
      </c>
      <c r="B19" s="737" t="s">
        <v>48</v>
      </c>
      <c r="C19" s="738" t="s">
        <v>49</v>
      </c>
      <c r="D19" s="707">
        <v>399248.49300000002</v>
      </c>
      <c r="E19" s="708">
        <v>402596.95899999997</v>
      </c>
    </row>
    <row r="20" spans="1:5" ht="12.75" customHeight="1" x14ac:dyDescent="0.25">
      <c r="A20" s="726" t="s">
        <v>50</v>
      </c>
      <c r="B20" s="737" t="s">
        <v>51</v>
      </c>
      <c r="C20" s="738" t="s">
        <v>52</v>
      </c>
      <c r="D20" s="707">
        <v>142822.38800000001</v>
      </c>
      <c r="E20" s="708">
        <v>168035.15400000001</v>
      </c>
    </row>
    <row r="21" spans="1:5" ht="12.75" customHeight="1" x14ac:dyDescent="0.25">
      <c r="A21" s="726" t="s">
        <v>53</v>
      </c>
      <c r="B21" s="737" t="s">
        <v>54</v>
      </c>
      <c r="C21" s="738" t="s">
        <v>55</v>
      </c>
      <c r="D21" s="707"/>
      <c r="E21" s="708"/>
    </row>
    <row r="22" spans="1:5" ht="12.75" customHeight="1" x14ac:dyDescent="0.25">
      <c r="A22" s="726" t="s">
        <v>56</v>
      </c>
      <c r="B22" s="737" t="s">
        <v>57</v>
      </c>
      <c r="C22" s="738" t="s">
        <v>58</v>
      </c>
      <c r="D22" s="707"/>
      <c r="E22" s="708"/>
    </row>
    <row r="23" spans="1:5" ht="12.75" customHeight="1" x14ac:dyDescent="0.25">
      <c r="A23" s="726" t="s">
        <v>59</v>
      </c>
      <c r="B23" s="737" t="s">
        <v>60</v>
      </c>
      <c r="C23" s="738" t="s">
        <v>61</v>
      </c>
      <c r="D23" s="707"/>
      <c r="E23" s="708"/>
    </row>
    <row r="24" spans="1:5" ht="12.75" customHeight="1" x14ac:dyDescent="0.25">
      <c r="A24" s="726" t="s">
        <v>62</v>
      </c>
      <c r="B24" s="737" t="s">
        <v>63</v>
      </c>
      <c r="C24" s="738" t="s">
        <v>64</v>
      </c>
      <c r="D24" s="707"/>
      <c r="E24" s="708"/>
    </row>
    <row r="25" spans="1:5" ht="12.75" customHeight="1" x14ac:dyDescent="0.25">
      <c r="A25" s="726" t="s">
        <v>65</v>
      </c>
      <c r="B25" s="737" t="s">
        <v>66</v>
      </c>
      <c r="C25" s="738" t="s">
        <v>67</v>
      </c>
      <c r="D25" s="707">
        <v>11844.495999999999</v>
      </c>
      <c r="E25" s="708">
        <v>7485.5529999999999</v>
      </c>
    </row>
    <row r="26" spans="1:5" ht="12.75" customHeight="1" x14ac:dyDescent="0.25">
      <c r="A26" s="726" t="s">
        <v>68</v>
      </c>
      <c r="B26" s="737" t="s">
        <v>69</v>
      </c>
      <c r="C26" s="738" t="s">
        <v>70</v>
      </c>
      <c r="D26" s="707"/>
      <c r="E26" s="708"/>
    </row>
    <row r="27" spans="1:5" ht="12.75" customHeight="1" x14ac:dyDescent="0.25">
      <c r="A27" s="739" t="s">
        <v>71</v>
      </c>
      <c r="B27" s="737" t="s">
        <v>72</v>
      </c>
      <c r="C27" s="738" t="s">
        <v>73</v>
      </c>
      <c r="D27" s="719">
        <v>800</v>
      </c>
      <c r="E27" s="720">
        <v>600</v>
      </c>
    </row>
    <row r="28" spans="1:5" ht="12.75" customHeight="1" x14ac:dyDescent="0.25">
      <c r="A28" s="726" t="s">
        <v>74</v>
      </c>
      <c r="B28" s="737" t="s">
        <v>75</v>
      </c>
      <c r="C28" s="738" t="s">
        <v>76</v>
      </c>
      <c r="D28" s="707">
        <v>800</v>
      </c>
      <c r="E28" s="708">
        <v>600</v>
      </c>
    </row>
    <row r="29" spans="1:5" ht="12.75" customHeight="1" x14ac:dyDescent="0.25">
      <c r="A29" s="726" t="s">
        <v>77</v>
      </c>
      <c r="B29" s="737" t="s">
        <v>78</v>
      </c>
      <c r="C29" s="738" t="s">
        <v>79</v>
      </c>
      <c r="D29" s="707"/>
      <c r="E29" s="708"/>
    </row>
    <row r="30" spans="1:5" ht="12.75" customHeight="1" x14ac:dyDescent="0.25">
      <c r="A30" s="726" t="s">
        <v>80</v>
      </c>
      <c r="B30" s="737" t="s">
        <v>81</v>
      </c>
      <c r="C30" s="738" t="s">
        <v>82</v>
      </c>
      <c r="D30" s="707"/>
      <c r="E30" s="708"/>
    </row>
    <row r="31" spans="1:5" ht="12.75" customHeight="1" x14ac:dyDescent="0.25">
      <c r="A31" s="726" t="s">
        <v>83</v>
      </c>
      <c r="B31" s="737" t="s">
        <v>84</v>
      </c>
      <c r="C31" s="738" t="s">
        <v>85</v>
      </c>
      <c r="D31" s="707"/>
      <c r="E31" s="708"/>
    </row>
    <row r="32" spans="1:5" ht="12.75" customHeight="1" x14ac:dyDescent="0.25">
      <c r="A32" s="726" t="s">
        <v>86</v>
      </c>
      <c r="B32" s="737" t="s">
        <v>87</v>
      </c>
      <c r="C32" s="738" t="s">
        <v>88</v>
      </c>
      <c r="D32" s="707"/>
      <c r="E32" s="708"/>
    </row>
    <row r="33" spans="1:6" ht="12.75" customHeight="1" x14ac:dyDescent="0.25">
      <c r="A33" s="726" t="s">
        <v>89</v>
      </c>
      <c r="B33" s="737" t="s">
        <v>90</v>
      </c>
      <c r="C33" s="738" t="s">
        <v>91</v>
      </c>
      <c r="D33" s="707"/>
      <c r="E33" s="708"/>
    </row>
    <row r="34" spans="1:6" ht="12.75" customHeight="1" x14ac:dyDescent="0.25">
      <c r="A34" s="739" t="s">
        <v>92</v>
      </c>
      <c r="B34" s="737" t="s">
        <v>93</v>
      </c>
      <c r="C34" s="738" t="s">
        <v>94</v>
      </c>
      <c r="D34" s="719">
        <f>SUM(D35:D45)</f>
        <v>-158536.03000000003</v>
      </c>
      <c r="E34" s="720">
        <f>SUM(E35:E45)</f>
        <v>-180899.06300000002</v>
      </c>
      <c r="F34" s="705" t="s">
        <v>257</v>
      </c>
    </row>
    <row r="35" spans="1:6" ht="12.75" customHeight="1" x14ac:dyDescent="0.25">
      <c r="A35" s="726" t="s">
        <v>95</v>
      </c>
      <c r="B35" s="737" t="s">
        <v>96</v>
      </c>
      <c r="C35" s="738" t="s">
        <v>97</v>
      </c>
      <c r="D35" s="707"/>
      <c r="E35" s="708"/>
    </row>
    <row r="36" spans="1:6" ht="12.75" customHeight="1" x14ac:dyDescent="0.25">
      <c r="A36" s="726" t="s">
        <v>98</v>
      </c>
      <c r="B36" s="737" t="s">
        <v>99</v>
      </c>
      <c r="C36" s="738" t="s">
        <v>100</v>
      </c>
      <c r="D36" s="707">
        <v>-18774.404999999999</v>
      </c>
      <c r="E36" s="708">
        <v>-20922.526999999998</v>
      </c>
    </row>
    <row r="37" spans="1:6" ht="12.75" customHeight="1" x14ac:dyDescent="0.25">
      <c r="A37" s="726" t="s">
        <v>101</v>
      </c>
      <c r="B37" s="737" t="s">
        <v>102</v>
      </c>
      <c r="C37" s="738" t="s">
        <v>103</v>
      </c>
      <c r="D37" s="707"/>
      <c r="E37" s="708"/>
    </row>
    <row r="38" spans="1:6" ht="12.75" customHeight="1" x14ac:dyDescent="0.25">
      <c r="A38" s="726" t="s">
        <v>104</v>
      </c>
      <c r="B38" s="737" t="s">
        <v>105</v>
      </c>
      <c r="C38" s="738" t="s">
        <v>106</v>
      </c>
      <c r="D38" s="707"/>
      <c r="E38" s="708"/>
    </row>
    <row r="39" spans="1:6" ht="12.75" customHeight="1" x14ac:dyDescent="0.25">
      <c r="A39" s="726" t="s">
        <v>107</v>
      </c>
      <c r="B39" s="737" t="s">
        <v>108</v>
      </c>
      <c r="C39" s="738" t="s">
        <v>109</v>
      </c>
      <c r="D39" s="707"/>
      <c r="E39" s="708"/>
    </row>
    <row r="40" spans="1:6" ht="12.75" customHeight="1" x14ac:dyDescent="0.25">
      <c r="A40" s="726" t="s">
        <v>110</v>
      </c>
      <c r="B40" s="737" t="s">
        <v>111</v>
      </c>
      <c r="C40" s="738" t="s">
        <v>112</v>
      </c>
      <c r="D40" s="707">
        <v>-47090.374000000003</v>
      </c>
      <c r="E40" s="708">
        <v>-54082.508000000002</v>
      </c>
    </row>
    <row r="41" spans="1:6" ht="12.75" customHeight="1" x14ac:dyDescent="0.25">
      <c r="A41" s="726" t="s">
        <v>113</v>
      </c>
      <c r="B41" s="737" t="s">
        <v>114</v>
      </c>
      <c r="C41" s="738" t="s">
        <v>115</v>
      </c>
      <c r="D41" s="707">
        <v>-92671.251000000004</v>
      </c>
      <c r="E41" s="708">
        <v>-105894.02800000001</v>
      </c>
    </row>
    <row r="42" spans="1:6" ht="12.75" customHeight="1" x14ac:dyDescent="0.25">
      <c r="A42" s="726" t="s">
        <v>116</v>
      </c>
      <c r="B42" s="737" t="s">
        <v>117</v>
      </c>
      <c r="C42" s="738" t="s">
        <v>118</v>
      </c>
      <c r="D42" s="707"/>
      <c r="E42" s="708"/>
    </row>
    <row r="43" spans="1:6" ht="12.75" customHeight="1" x14ac:dyDescent="0.25">
      <c r="A43" s="726" t="s">
        <v>119</v>
      </c>
      <c r="B43" s="737" t="s">
        <v>120</v>
      </c>
      <c r="C43" s="738" t="s">
        <v>121</v>
      </c>
      <c r="D43" s="707"/>
      <c r="E43" s="708"/>
    </row>
    <row r="44" spans="1:6" ht="12.75" customHeight="1" x14ac:dyDescent="0.25">
      <c r="A44" s="726" t="s">
        <v>122</v>
      </c>
      <c r="B44" s="737" t="s">
        <v>123</v>
      </c>
      <c r="C44" s="738" t="s">
        <v>124</v>
      </c>
      <c r="D44" s="707"/>
      <c r="E44" s="708"/>
    </row>
    <row r="45" spans="1:6" ht="13.5" thickBot="1" x14ac:dyDescent="0.3">
      <c r="A45" s="740" t="s">
        <v>125</v>
      </c>
      <c r="B45" s="741" t="s">
        <v>126</v>
      </c>
      <c r="C45" s="738" t="s">
        <v>127</v>
      </c>
      <c r="D45" s="911"/>
      <c r="E45" s="912"/>
    </row>
    <row r="46" spans="1:6" ht="12.75" customHeight="1" x14ac:dyDescent="0.25">
      <c r="A46" s="742" t="s">
        <v>128</v>
      </c>
      <c r="B46" s="743" t="s">
        <v>129</v>
      </c>
      <c r="C46" s="744" t="s">
        <v>130</v>
      </c>
      <c r="D46" s="721">
        <f>D47+D57+D77+D85</f>
        <v>136992.55799999999</v>
      </c>
      <c r="E46" s="722">
        <f>E47+E57+E77+E85</f>
        <v>114194.72899999999</v>
      </c>
    </row>
    <row r="47" spans="1:6" ht="12.75" customHeight="1" x14ac:dyDescent="0.25">
      <c r="A47" s="739" t="s">
        <v>131</v>
      </c>
      <c r="B47" s="737" t="s">
        <v>132</v>
      </c>
      <c r="C47" s="738" t="s">
        <v>133</v>
      </c>
      <c r="D47" s="719">
        <f>SUM(D48:D56)</f>
        <v>2182.6880000000001</v>
      </c>
      <c r="E47" s="720">
        <f>SUM(E48:E56)</f>
        <v>2163.511</v>
      </c>
    </row>
    <row r="48" spans="1:6" ht="12.75" customHeight="1" x14ac:dyDescent="0.25">
      <c r="A48" s="726" t="s">
        <v>134</v>
      </c>
      <c r="B48" s="737" t="s">
        <v>135</v>
      </c>
      <c r="C48" s="738" t="s">
        <v>136</v>
      </c>
      <c r="D48" s="707">
        <v>760.59500000000003</v>
      </c>
      <c r="E48" s="708">
        <v>842.75699999999995</v>
      </c>
    </row>
    <row r="49" spans="1:6" ht="12.75" customHeight="1" x14ac:dyDescent="0.25">
      <c r="A49" s="726" t="s">
        <v>137</v>
      </c>
      <c r="B49" s="737" t="s">
        <v>138</v>
      </c>
      <c r="C49" s="738" t="s">
        <v>139</v>
      </c>
      <c r="D49" s="707">
        <v>23.922000000000001</v>
      </c>
      <c r="E49" s="708"/>
    </row>
    <row r="50" spans="1:6" ht="12.75" customHeight="1" x14ac:dyDescent="0.25">
      <c r="A50" s="726" t="s">
        <v>140</v>
      </c>
      <c r="B50" s="737" t="s">
        <v>141</v>
      </c>
      <c r="C50" s="738" t="s">
        <v>142</v>
      </c>
      <c r="D50" s="707"/>
      <c r="E50" s="708"/>
    </row>
    <row r="51" spans="1:6" ht="12.75" customHeight="1" x14ac:dyDescent="0.25">
      <c r="A51" s="726" t="s">
        <v>143</v>
      </c>
      <c r="B51" s="737" t="s">
        <v>144</v>
      </c>
      <c r="C51" s="738" t="s">
        <v>145</v>
      </c>
      <c r="D51" s="707"/>
      <c r="E51" s="708"/>
    </row>
    <row r="52" spans="1:6" ht="12.75" customHeight="1" x14ac:dyDescent="0.25">
      <c r="A52" s="726" t="s">
        <v>146</v>
      </c>
      <c r="B52" s="737" t="s">
        <v>147</v>
      </c>
      <c r="C52" s="738" t="s">
        <v>148</v>
      </c>
      <c r="D52" s="707"/>
      <c r="E52" s="708"/>
    </row>
    <row r="53" spans="1:6" ht="12.75" customHeight="1" x14ac:dyDescent="0.25">
      <c r="A53" s="726" t="s">
        <v>149</v>
      </c>
      <c r="B53" s="737" t="s">
        <v>150</v>
      </c>
      <c r="C53" s="738" t="s">
        <v>151</v>
      </c>
      <c r="D53" s="707"/>
      <c r="E53" s="708"/>
    </row>
    <row r="54" spans="1:6" ht="12.75" customHeight="1" x14ac:dyDescent="0.25">
      <c r="A54" s="726" t="s">
        <v>152</v>
      </c>
      <c r="B54" s="737" t="s">
        <v>153</v>
      </c>
      <c r="C54" s="738" t="s">
        <v>154</v>
      </c>
      <c r="D54" s="707">
        <v>1330.117</v>
      </c>
      <c r="E54" s="708">
        <v>1320.7539999999999</v>
      </c>
    </row>
    <row r="55" spans="1:6" ht="12.75" customHeight="1" x14ac:dyDescent="0.25">
      <c r="A55" s="726" t="s">
        <v>155</v>
      </c>
      <c r="B55" s="737" t="s">
        <v>156</v>
      </c>
      <c r="C55" s="738" t="s">
        <v>157</v>
      </c>
      <c r="D55" s="707">
        <v>68.054000000000002</v>
      </c>
      <c r="E55" s="708"/>
    </row>
    <row r="56" spans="1:6" ht="12.75" customHeight="1" x14ac:dyDescent="0.25">
      <c r="A56" s="726" t="s">
        <v>158</v>
      </c>
      <c r="B56" s="737" t="s">
        <v>159</v>
      </c>
      <c r="C56" s="738" t="s">
        <v>160</v>
      </c>
      <c r="D56" s="707"/>
      <c r="E56" s="708"/>
    </row>
    <row r="57" spans="1:6" ht="12.75" customHeight="1" x14ac:dyDescent="0.25">
      <c r="A57" s="739" t="s">
        <v>161</v>
      </c>
      <c r="B57" s="737" t="s">
        <v>162</v>
      </c>
      <c r="C57" s="738" t="s">
        <v>163</v>
      </c>
      <c r="D57" s="719">
        <f>SUM(D58:D76)</f>
        <v>25594.874999999996</v>
      </c>
      <c r="E57" s="720">
        <f>SUM(E58:E76)</f>
        <v>24185.716000000004</v>
      </c>
    </row>
    <row r="58" spans="1:6" ht="12.75" customHeight="1" x14ac:dyDescent="0.25">
      <c r="A58" s="726" t="s">
        <v>164</v>
      </c>
      <c r="B58" s="737" t="s">
        <v>165</v>
      </c>
      <c r="C58" s="738" t="s">
        <v>166</v>
      </c>
      <c r="D58" s="707">
        <v>5043.4260000000004</v>
      </c>
      <c r="E58" s="708">
        <v>5324.0680000000002</v>
      </c>
    </row>
    <row r="59" spans="1:6" ht="12.75" customHeight="1" x14ac:dyDescent="0.25">
      <c r="A59" s="726" t="s">
        <v>167</v>
      </c>
      <c r="B59" s="737" t="s">
        <v>168</v>
      </c>
      <c r="C59" s="738" t="s">
        <v>169</v>
      </c>
      <c r="D59" s="707"/>
      <c r="E59" s="708"/>
    </row>
    <row r="60" spans="1:6" ht="12.75" customHeight="1" x14ac:dyDescent="0.25">
      <c r="A60" s="726" t="s">
        <v>170</v>
      </c>
      <c r="B60" s="737" t="s">
        <v>171</v>
      </c>
      <c r="C60" s="738" t="s">
        <v>172</v>
      </c>
      <c r="D60" s="707"/>
      <c r="E60" s="708"/>
    </row>
    <row r="61" spans="1:6" ht="12.75" customHeight="1" x14ac:dyDescent="0.25">
      <c r="A61" s="726" t="s">
        <v>173</v>
      </c>
      <c r="B61" s="737" t="s">
        <v>1042</v>
      </c>
      <c r="C61" s="738" t="s">
        <v>174</v>
      </c>
      <c r="D61" s="707">
        <v>3551.9409999999998</v>
      </c>
      <c r="E61" s="708">
        <v>3498.424</v>
      </c>
    </row>
    <row r="62" spans="1:6" ht="12.75" customHeight="1" x14ac:dyDescent="0.25">
      <c r="A62" s="726" t="s">
        <v>175</v>
      </c>
      <c r="B62" s="737" t="s">
        <v>176</v>
      </c>
      <c r="C62" s="738" t="s">
        <v>177</v>
      </c>
      <c r="D62" s="707">
        <v>16461.858</v>
      </c>
      <c r="E62" s="708">
        <v>16140.995000000001</v>
      </c>
    </row>
    <row r="63" spans="1:6" ht="13.5" customHeight="1" x14ac:dyDescent="0.25">
      <c r="A63" s="726" t="s">
        <v>178</v>
      </c>
      <c r="B63" s="737" t="s">
        <v>179</v>
      </c>
      <c r="C63" s="738" t="s">
        <v>180</v>
      </c>
      <c r="D63" s="910">
        <v>73.408000000000001</v>
      </c>
      <c r="E63" s="708">
        <v>295.66199999999998</v>
      </c>
    </row>
    <row r="64" spans="1:6" ht="13.5" customHeight="1" x14ac:dyDescent="0.25">
      <c r="A64" s="745" t="s">
        <v>181</v>
      </c>
      <c r="B64" s="737" t="s">
        <v>182</v>
      </c>
      <c r="C64" s="738" t="s">
        <v>183</v>
      </c>
      <c r="D64" s="910"/>
      <c r="E64" s="708"/>
      <c r="F64" s="709"/>
    </row>
    <row r="65" spans="1:5" ht="12.75" customHeight="1" x14ac:dyDescent="0.25">
      <c r="A65" s="726" t="s">
        <v>184</v>
      </c>
      <c r="B65" s="737" t="s">
        <v>185</v>
      </c>
      <c r="C65" s="738" t="s">
        <v>186</v>
      </c>
      <c r="D65" s="707">
        <v>-483.452</v>
      </c>
      <c r="E65" s="708">
        <v>-2705.14</v>
      </c>
    </row>
    <row r="66" spans="1:5" ht="12.75" customHeight="1" x14ac:dyDescent="0.25">
      <c r="A66" s="726" t="s">
        <v>187</v>
      </c>
      <c r="B66" s="737" t="s">
        <v>188</v>
      </c>
      <c r="C66" s="738" t="s">
        <v>189</v>
      </c>
      <c r="D66" s="910"/>
      <c r="E66" s="708"/>
    </row>
    <row r="67" spans="1:5" ht="12.75" customHeight="1" x14ac:dyDescent="0.25">
      <c r="A67" s="726" t="s">
        <v>190</v>
      </c>
      <c r="B67" s="737" t="s">
        <v>191</v>
      </c>
      <c r="C67" s="738" t="s">
        <v>192</v>
      </c>
      <c r="D67" s="910"/>
      <c r="E67" s="708"/>
    </row>
    <row r="68" spans="1:5" ht="12.75" customHeight="1" x14ac:dyDescent="0.25">
      <c r="A68" s="726" t="s">
        <v>193</v>
      </c>
      <c r="B68" s="737" t="s">
        <v>194</v>
      </c>
      <c r="C68" s="738" t="s">
        <v>195</v>
      </c>
      <c r="D68" s="910"/>
      <c r="E68" s="708"/>
    </row>
    <row r="69" spans="1:5" ht="12.75" customHeight="1" x14ac:dyDescent="0.25">
      <c r="A69" s="726" t="s">
        <v>196</v>
      </c>
      <c r="B69" s="737" t="s">
        <v>197</v>
      </c>
      <c r="C69" s="738" t="s">
        <v>198</v>
      </c>
      <c r="D69" s="910"/>
      <c r="E69" s="708"/>
    </row>
    <row r="70" spans="1:5" ht="12.75" customHeight="1" x14ac:dyDescent="0.25">
      <c r="A70" s="726" t="s">
        <v>199</v>
      </c>
      <c r="B70" s="737" t="s">
        <v>200</v>
      </c>
      <c r="C70" s="738" t="s">
        <v>201</v>
      </c>
      <c r="D70" s="910"/>
      <c r="E70" s="708"/>
    </row>
    <row r="71" spans="1:5" ht="12.75" customHeight="1" x14ac:dyDescent="0.25">
      <c r="A71" s="726" t="s">
        <v>202</v>
      </c>
      <c r="B71" s="746" t="s">
        <v>203</v>
      </c>
      <c r="C71" s="738" t="s">
        <v>204</v>
      </c>
      <c r="D71" s="910"/>
      <c r="E71" s="708"/>
    </row>
    <row r="72" spans="1:5" ht="12.75" customHeight="1" x14ac:dyDescent="0.25">
      <c r="A72" s="726" t="s">
        <v>205</v>
      </c>
      <c r="B72" s="746" t="s">
        <v>206</v>
      </c>
      <c r="C72" s="738" t="s">
        <v>207</v>
      </c>
      <c r="D72" s="910"/>
      <c r="E72" s="708"/>
    </row>
    <row r="73" spans="1:5" ht="12.75" customHeight="1" x14ac:dyDescent="0.25">
      <c r="A73" s="726" t="s">
        <v>208</v>
      </c>
      <c r="B73" s="746" t="s">
        <v>209</v>
      </c>
      <c r="C73" s="738" t="s">
        <v>210</v>
      </c>
      <c r="D73" s="910"/>
      <c r="E73" s="708"/>
    </row>
    <row r="74" spans="1:5" ht="12.75" customHeight="1" x14ac:dyDescent="0.25">
      <c r="A74" s="726" t="s">
        <v>211</v>
      </c>
      <c r="B74" s="737" t="s">
        <v>212</v>
      </c>
      <c r="C74" s="738" t="s">
        <v>213</v>
      </c>
      <c r="D74" s="707">
        <v>801.62</v>
      </c>
      <c r="E74" s="708">
        <v>1485.633</v>
      </c>
    </row>
    <row r="75" spans="1:5" ht="12.75" customHeight="1" x14ac:dyDescent="0.25">
      <c r="A75" s="726" t="s">
        <v>214</v>
      </c>
      <c r="B75" s="737" t="s">
        <v>215</v>
      </c>
      <c r="C75" s="738" t="s">
        <v>216</v>
      </c>
      <c r="D75" s="707">
        <v>146.07400000000001</v>
      </c>
      <c r="E75" s="708">
        <v>146.07400000000001</v>
      </c>
    </row>
    <row r="76" spans="1:5" ht="12.75" customHeight="1" x14ac:dyDescent="0.25">
      <c r="A76" s="726" t="s">
        <v>217</v>
      </c>
      <c r="B76" s="737" t="s">
        <v>218</v>
      </c>
      <c r="C76" s="738" t="s">
        <v>219</v>
      </c>
      <c r="D76" s="910"/>
      <c r="E76" s="708"/>
    </row>
    <row r="77" spans="1:5" ht="12.75" customHeight="1" x14ac:dyDescent="0.25">
      <c r="A77" s="739" t="s">
        <v>220</v>
      </c>
      <c r="B77" s="737" t="s">
        <v>221</v>
      </c>
      <c r="C77" s="738" t="s">
        <v>222</v>
      </c>
      <c r="D77" s="719">
        <f>SUM(D78:D84)</f>
        <v>102645.452</v>
      </c>
      <c r="E77" s="720">
        <f>SUM(E78:E84)</f>
        <v>76757.596999999994</v>
      </c>
    </row>
    <row r="78" spans="1:5" ht="12.75" customHeight="1" x14ac:dyDescent="0.25">
      <c r="A78" s="726" t="s">
        <v>223</v>
      </c>
      <c r="B78" s="737" t="s">
        <v>224</v>
      </c>
      <c r="C78" s="738" t="s">
        <v>225</v>
      </c>
      <c r="D78" s="707">
        <v>461.28100000000001</v>
      </c>
      <c r="E78" s="708">
        <v>578.68700000000001</v>
      </c>
    </row>
    <row r="79" spans="1:5" ht="12.75" customHeight="1" x14ac:dyDescent="0.25">
      <c r="A79" s="726" t="s">
        <v>226</v>
      </c>
      <c r="B79" s="737" t="s">
        <v>227</v>
      </c>
      <c r="C79" s="738" t="s">
        <v>228</v>
      </c>
      <c r="D79" s="707">
        <v>468.55</v>
      </c>
      <c r="E79" s="708">
        <v>429.6</v>
      </c>
    </row>
    <row r="80" spans="1:5" ht="12.75" customHeight="1" x14ac:dyDescent="0.25">
      <c r="A80" s="726" t="s">
        <v>229</v>
      </c>
      <c r="B80" s="737" t="s">
        <v>230</v>
      </c>
      <c r="C80" s="738" t="s">
        <v>231</v>
      </c>
      <c r="D80" s="707">
        <v>69275.883000000002</v>
      </c>
      <c r="E80" s="708">
        <v>43011.707000000002</v>
      </c>
    </row>
    <row r="81" spans="1:6" ht="12.75" customHeight="1" x14ac:dyDescent="0.25">
      <c r="A81" s="726" t="s">
        <v>232</v>
      </c>
      <c r="B81" s="737" t="s">
        <v>233</v>
      </c>
      <c r="C81" s="738" t="s">
        <v>234</v>
      </c>
      <c r="D81" s="707"/>
      <c r="E81" s="708"/>
    </row>
    <row r="82" spans="1:6" ht="12.75" customHeight="1" x14ac:dyDescent="0.25">
      <c r="A82" s="726" t="s">
        <v>235</v>
      </c>
      <c r="B82" s="737" t="s">
        <v>236</v>
      </c>
      <c r="C82" s="738" t="s">
        <v>237</v>
      </c>
      <c r="D82" s="707">
        <v>32737.602999999999</v>
      </c>
      <c r="E82" s="708">
        <v>32737.602999999999</v>
      </c>
    </row>
    <row r="83" spans="1:6" ht="12.75" customHeight="1" x14ac:dyDescent="0.25">
      <c r="A83" s="726" t="s">
        <v>238</v>
      </c>
      <c r="B83" s="737" t="s">
        <v>239</v>
      </c>
      <c r="C83" s="738" t="s">
        <v>240</v>
      </c>
      <c r="D83" s="707"/>
      <c r="E83" s="708"/>
    </row>
    <row r="84" spans="1:6" ht="12.75" customHeight="1" x14ac:dyDescent="0.25">
      <c r="A84" s="726" t="s">
        <v>241</v>
      </c>
      <c r="B84" s="737" t="s">
        <v>242</v>
      </c>
      <c r="C84" s="738" t="s">
        <v>243</v>
      </c>
      <c r="D84" s="707">
        <v>-297.86500000000001</v>
      </c>
      <c r="E84" s="708"/>
    </row>
    <row r="85" spans="1:6" ht="12.75" customHeight="1" x14ac:dyDescent="0.25">
      <c r="A85" s="739" t="s">
        <v>244</v>
      </c>
      <c r="B85" s="737" t="s">
        <v>245</v>
      </c>
      <c r="C85" s="738" t="s">
        <v>246</v>
      </c>
      <c r="D85" s="719">
        <f>SUM(D86:D87)</f>
        <v>6569.5429999999997</v>
      </c>
      <c r="E85" s="720">
        <f>SUM(E86:E87)</f>
        <v>11087.905000000001</v>
      </c>
    </row>
    <row r="86" spans="1:6" ht="12.75" customHeight="1" x14ac:dyDescent="0.25">
      <c r="A86" s="726" t="s">
        <v>247</v>
      </c>
      <c r="B86" s="737" t="s">
        <v>248</v>
      </c>
      <c r="C86" s="738" t="s">
        <v>249</v>
      </c>
      <c r="D86" s="707">
        <v>549.60299999999995</v>
      </c>
      <c r="E86" s="708">
        <v>561.75900000000001</v>
      </c>
    </row>
    <row r="87" spans="1:6" ht="12.75" customHeight="1" x14ac:dyDescent="0.25">
      <c r="A87" s="726" t="s">
        <v>250</v>
      </c>
      <c r="B87" s="737" t="s">
        <v>251</v>
      </c>
      <c r="C87" s="738" t="s">
        <v>252</v>
      </c>
      <c r="D87" s="707">
        <v>6019.94</v>
      </c>
      <c r="E87" s="708">
        <v>10526.146000000001</v>
      </c>
    </row>
    <row r="88" spans="1:6" ht="12.75" customHeight="1" thickBot="1" x14ac:dyDescent="0.3">
      <c r="A88" s="740" t="s">
        <v>253</v>
      </c>
      <c r="B88" s="741" t="s">
        <v>254</v>
      </c>
      <c r="C88" s="738" t="s">
        <v>255</v>
      </c>
      <c r="D88" s="723">
        <f>D7+D46</f>
        <v>649922.83700000006</v>
      </c>
      <c r="E88" s="724">
        <f>E7+E46</f>
        <v>633492.80399999989</v>
      </c>
    </row>
    <row r="89" spans="1:6" ht="12.75" customHeight="1" thickBot="1" x14ac:dyDescent="0.3">
      <c r="A89" s="747" t="s">
        <v>256</v>
      </c>
      <c r="B89" s="1000" t="s">
        <v>257</v>
      </c>
      <c r="C89" s="1001"/>
      <c r="D89" s="732" t="s">
        <v>258</v>
      </c>
      <c r="E89" s="733" t="s">
        <v>259</v>
      </c>
    </row>
    <row r="90" spans="1:6" ht="12.75" customHeight="1" x14ac:dyDescent="0.25">
      <c r="A90" s="748" t="s">
        <v>260</v>
      </c>
      <c r="B90" s="749" t="s">
        <v>261</v>
      </c>
      <c r="C90" s="750" t="s">
        <v>262</v>
      </c>
      <c r="D90" s="717">
        <f>D91+D95</f>
        <v>617811.625</v>
      </c>
      <c r="E90" s="718">
        <f>E91+E95</f>
        <v>537872.25899999996</v>
      </c>
    </row>
    <row r="91" spans="1:6" ht="12.75" customHeight="1" x14ac:dyDescent="0.25">
      <c r="A91" s="726" t="s">
        <v>263</v>
      </c>
      <c r="B91" s="737" t="s">
        <v>264</v>
      </c>
      <c r="C91" s="738" t="s">
        <v>265</v>
      </c>
      <c r="D91" s="719">
        <f>SUM(D92:D94)</f>
        <v>617799.38399999996</v>
      </c>
      <c r="E91" s="720">
        <f>SUM(E92:E94)</f>
        <v>537745.68299999996</v>
      </c>
    </row>
    <row r="92" spans="1:6" ht="12.75" customHeight="1" x14ac:dyDescent="0.25">
      <c r="A92" s="726" t="s">
        <v>266</v>
      </c>
      <c r="B92" s="737" t="s">
        <v>267</v>
      </c>
      <c r="C92" s="738" t="s">
        <v>268</v>
      </c>
      <c r="D92" s="707">
        <v>499906.62400000001</v>
      </c>
      <c r="E92" s="708">
        <v>455811.51</v>
      </c>
    </row>
    <row r="93" spans="1:6" ht="12.75" customHeight="1" x14ac:dyDescent="0.25">
      <c r="A93" s="726" t="s">
        <v>269</v>
      </c>
      <c r="B93" s="737" t="s">
        <v>270</v>
      </c>
      <c r="C93" s="738" t="s">
        <v>271</v>
      </c>
      <c r="D93" s="707">
        <v>117892.76</v>
      </c>
      <c r="E93" s="708">
        <v>81934.172999999995</v>
      </c>
    </row>
    <row r="94" spans="1:6" ht="12.75" customHeight="1" x14ac:dyDescent="0.25">
      <c r="A94" s="726" t="s">
        <v>272</v>
      </c>
      <c r="B94" s="746" t="s">
        <v>273</v>
      </c>
      <c r="C94" s="738" t="s">
        <v>274</v>
      </c>
      <c r="D94" s="707"/>
      <c r="E94" s="708"/>
      <c r="F94" s="706"/>
    </row>
    <row r="95" spans="1:6" ht="12.75" customHeight="1" x14ac:dyDescent="0.25">
      <c r="A95" s="739" t="s">
        <v>275</v>
      </c>
      <c r="B95" s="737" t="s">
        <v>276</v>
      </c>
      <c r="C95" s="738" t="s">
        <v>277</v>
      </c>
      <c r="D95" s="719">
        <f>SUM(D96:D98)</f>
        <v>12.241</v>
      </c>
      <c r="E95" s="720">
        <f>SUM(E96:E98)</f>
        <v>126.57599999999999</v>
      </c>
    </row>
    <row r="96" spans="1:6" ht="12.75" customHeight="1" x14ac:dyDescent="0.25">
      <c r="A96" s="726" t="s">
        <v>278</v>
      </c>
      <c r="B96" s="737" t="s">
        <v>279</v>
      </c>
      <c r="C96" s="738" t="s">
        <v>280</v>
      </c>
      <c r="D96" s="727"/>
      <c r="E96" s="708">
        <v>126.57599999999999</v>
      </c>
    </row>
    <row r="97" spans="1:5" ht="12.75" customHeight="1" x14ac:dyDescent="0.25">
      <c r="A97" s="726" t="s">
        <v>281</v>
      </c>
      <c r="B97" s="737" t="s">
        <v>282</v>
      </c>
      <c r="C97" s="738" t="s">
        <v>283</v>
      </c>
      <c r="D97" s="707">
        <v>12.241</v>
      </c>
      <c r="E97" s="728"/>
    </row>
    <row r="98" spans="1:5" ht="12.75" customHeight="1" x14ac:dyDescent="0.25">
      <c r="A98" s="726" t="s">
        <v>284</v>
      </c>
      <c r="B98" s="737" t="s">
        <v>285</v>
      </c>
      <c r="C98" s="738" t="s">
        <v>286</v>
      </c>
      <c r="D98" s="707"/>
      <c r="E98" s="708"/>
    </row>
    <row r="99" spans="1:5" ht="12.75" customHeight="1" x14ac:dyDescent="0.25">
      <c r="A99" s="726" t="s">
        <v>287</v>
      </c>
      <c r="B99" s="751" t="s">
        <v>288</v>
      </c>
      <c r="C99" s="738" t="s">
        <v>289</v>
      </c>
      <c r="D99" s="719">
        <f>D100+D102+D110+D134</f>
        <v>32111.481</v>
      </c>
      <c r="E99" s="720">
        <f>E100+E102+E110+E134</f>
        <v>95620.502000000008</v>
      </c>
    </row>
    <row r="100" spans="1:5" ht="12.75" customHeight="1" x14ac:dyDescent="0.25">
      <c r="A100" s="726" t="s">
        <v>290</v>
      </c>
      <c r="B100" s="737" t="s">
        <v>291</v>
      </c>
      <c r="C100" s="738" t="s">
        <v>292</v>
      </c>
      <c r="D100" s="719">
        <f>D101</f>
        <v>0</v>
      </c>
      <c r="E100" s="720">
        <f>E101</f>
        <v>0</v>
      </c>
    </row>
    <row r="101" spans="1:5" ht="12.75" customHeight="1" x14ac:dyDescent="0.25">
      <c r="A101" s="726" t="s">
        <v>293</v>
      </c>
      <c r="B101" s="737" t="s">
        <v>294</v>
      </c>
      <c r="C101" s="738" t="s">
        <v>295</v>
      </c>
      <c r="D101" s="707"/>
      <c r="E101" s="708"/>
    </row>
    <row r="102" spans="1:5" ht="12.75" customHeight="1" x14ac:dyDescent="0.25">
      <c r="A102" s="726" t="s">
        <v>296</v>
      </c>
      <c r="B102" s="737" t="s">
        <v>297</v>
      </c>
      <c r="C102" s="738" t="s">
        <v>298</v>
      </c>
      <c r="D102" s="719">
        <f>SUM(D103:D109)</f>
        <v>0</v>
      </c>
      <c r="E102" s="720">
        <f>SUM(E103:E109)</f>
        <v>54000</v>
      </c>
    </row>
    <row r="103" spans="1:5" ht="12.75" customHeight="1" x14ac:dyDescent="0.25">
      <c r="A103" s="726" t="s">
        <v>299</v>
      </c>
      <c r="B103" s="737" t="s">
        <v>300</v>
      </c>
      <c r="C103" s="738" t="s">
        <v>301</v>
      </c>
      <c r="D103" s="707"/>
      <c r="E103" s="708">
        <v>54000</v>
      </c>
    </row>
    <row r="104" spans="1:5" ht="12.75" customHeight="1" x14ac:dyDescent="0.25">
      <c r="A104" s="726" t="s">
        <v>302</v>
      </c>
      <c r="B104" s="746" t="s">
        <v>303</v>
      </c>
      <c r="C104" s="738" t="s">
        <v>304</v>
      </c>
      <c r="D104" s="707"/>
      <c r="E104" s="708"/>
    </row>
    <row r="105" spans="1:5" ht="12.75" customHeight="1" x14ac:dyDescent="0.25">
      <c r="A105" s="726" t="s">
        <v>305</v>
      </c>
      <c r="B105" s="746" t="s">
        <v>306</v>
      </c>
      <c r="C105" s="738" t="s">
        <v>307</v>
      </c>
      <c r="D105" s="707"/>
      <c r="E105" s="708"/>
    </row>
    <row r="106" spans="1:5" ht="12.75" customHeight="1" x14ac:dyDescent="0.25">
      <c r="A106" s="726" t="s">
        <v>308</v>
      </c>
      <c r="B106" s="737" t="s">
        <v>309</v>
      </c>
      <c r="C106" s="738" t="s">
        <v>310</v>
      </c>
      <c r="D106" s="707"/>
      <c r="E106" s="708"/>
    </row>
    <row r="107" spans="1:5" ht="12.75" customHeight="1" x14ac:dyDescent="0.25">
      <c r="A107" s="726" t="s">
        <v>311</v>
      </c>
      <c r="B107" s="746" t="s">
        <v>312</v>
      </c>
      <c r="C107" s="738" t="s">
        <v>313</v>
      </c>
      <c r="D107" s="707"/>
      <c r="E107" s="708"/>
    </row>
    <row r="108" spans="1:5" ht="12.75" customHeight="1" x14ac:dyDescent="0.25">
      <c r="A108" s="726" t="s">
        <v>314</v>
      </c>
      <c r="B108" s="737" t="s">
        <v>315</v>
      </c>
      <c r="C108" s="738" t="s">
        <v>316</v>
      </c>
      <c r="D108" s="707"/>
      <c r="E108" s="708"/>
    </row>
    <row r="109" spans="1:5" ht="12.75" customHeight="1" x14ac:dyDescent="0.25">
      <c r="A109" s="726" t="s">
        <v>317</v>
      </c>
      <c r="B109" s="746" t="s">
        <v>318</v>
      </c>
      <c r="C109" s="738" t="s">
        <v>319</v>
      </c>
      <c r="D109" s="707"/>
      <c r="E109" s="708"/>
    </row>
    <row r="110" spans="1:5" ht="12.75" customHeight="1" x14ac:dyDescent="0.25">
      <c r="A110" s="739" t="s">
        <v>320</v>
      </c>
      <c r="B110" s="737" t="s">
        <v>321</v>
      </c>
      <c r="C110" s="738" t="s">
        <v>322</v>
      </c>
      <c r="D110" s="719">
        <f>SUM(D111:D133)</f>
        <v>22197.845999999998</v>
      </c>
      <c r="E110" s="720">
        <f>SUM(E111:E133)</f>
        <v>23998.319000000003</v>
      </c>
    </row>
    <row r="111" spans="1:5" ht="12.75" customHeight="1" x14ac:dyDescent="0.25">
      <c r="A111" s="726" t="s">
        <v>323</v>
      </c>
      <c r="B111" s="737" t="s">
        <v>324</v>
      </c>
      <c r="C111" s="738" t="s">
        <v>325</v>
      </c>
      <c r="D111" s="707">
        <v>425.96899999999999</v>
      </c>
      <c r="E111" s="708">
        <v>1980.492</v>
      </c>
    </row>
    <row r="112" spans="1:5" ht="12.75" customHeight="1" x14ac:dyDescent="0.25">
      <c r="A112" s="726" t="s">
        <v>326</v>
      </c>
      <c r="B112" s="737" t="s">
        <v>327</v>
      </c>
      <c r="C112" s="738" t="s">
        <v>328</v>
      </c>
      <c r="D112" s="707"/>
      <c r="E112" s="708"/>
    </row>
    <row r="113" spans="1:5" ht="12.75" customHeight="1" x14ac:dyDescent="0.25">
      <c r="A113" s="726" t="s">
        <v>329</v>
      </c>
      <c r="B113" s="737" t="s">
        <v>330</v>
      </c>
      <c r="C113" s="738" t="s">
        <v>331</v>
      </c>
      <c r="D113" s="707">
        <v>579.31299999999999</v>
      </c>
      <c r="E113" s="708">
        <v>585.68299999999999</v>
      </c>
    </row>
    <row r="114" spans="1:5" ht="12.75" customHeight="1" x14ac:dyDescent="0.25">
      <c r="A114" s="726" t="s">
        <v>332</v>
      </c>
      <c r="B114" s="737" t="s">
        <v>333</v>
      </c>
      <c r="C114" s="738" t="s">
        <v>334</v>
      </c>
      <c r="D114" s="707"/>
      <c r="E114" s="708"/>
    </row>
    <row r="115" spans="1:5" ht="12.75" customHeight="1" x14ac:dyDescent="0.25">
      <c r="A115" s="726" t="s">
        <v>335</v>
      </c>
      <c r="B115" s="737" t="s">
        <v>336</v>
      </c>
      <c r="C115" s="738" t="s">
        <v>337</v>
      </c>
      <c r="D115" s="707">
        <v>9750.357</v>
      </c>
      <c r="E115" s="708">
        <v>10408.244000000001</v>
      </c>
    </row>
    <row r="116" spans="1:5" ht="12.75" customHeight="1" x14ac:dyDescent="0.25">
      <c r="A116" s="726" t="s">
        <v>338</v>
      </c>
      <c r="B116" s="737" t="s">
        <v>339</v>
      </c>
      <c r="C116" s="738" t="s">
        <v>340</v>
      </c>
      <c r="D116" s="707">
        <v>194.63900000000001</v>
      </c>
      <c r="E116" s="708">
        <v>228.68</v>
      </c>
    </row>
    <row r="117" spans="1:5" ht="12.75" customHeight="1" x14ac:dyDescent="0.25">
      <c r="A117" s="726" t="s">
        <v>341</v>
      </c>
      <c r="B117" s="737" t="s">
        <v>182</v>
      </c>
      <c r="C117" s="738" t="s">
        <v>342</v>
      </c>
      <c r="D117" s="707">
        <v>4811.3519999999999</v>
      </c>
      <c r="E117" s="708">
        <v>5432.2870000000003</v>
      </c>
    </row>
    <row r="118" spans="1:5" ht="12.75" customHeight="1" x14ac:dyDescent="0.25">
      <c r="A118" s="726" t="s">
        <v>343</v>
      </c>
      <c r="B118" s="737" t="s">
        <v>185</v>
      </c>
      <c r="C118" s="738" t="s">
        <v>344</v>
      </c>
      <c r="D118" s="707"/>
      <c r="E118" s="708"/>
    </row>
    <row r="119" spans="1:5" ht="12.75" customHeight="1" x14ac:dyDescent="0.25">
      <c r="A119" s="726" t="s">
        <v>345</v>
      </c>
      <c r="B119" s="737" t="s">
        <v>188</v>
      </c>
      <c r="C119" s="738" t="s">
        <v>346</v>
      </c>
      <c r="D119" s="707">
        <v>1122.6400000000001</v>
      </c>
      <c r="E119" s="708">
        <v>1358.3420000000001</v>
      </c>
    </row>
    <row r="120" spans="1:5" ht="12.75" customHeight="1" x14ac:dyDescent="0.25">
      <c r="A120" s="726" t="s">
        <v>347</v>
      </c>
      <c r="B120" s="737" t="s">
        <v>191</v>
      </c>
      <c r="C120" s="738" t="s">
        <v>348</v>
      </c>
      <c r="D120" s="707">
        <v>443.07400000000001</v>
      </c>
      <c r="E120" s="708">
        <v>309</v>
      </c>
    </row>
    <row r="121" spans="1:5" ht="12.75" customHeight="1" x14ac:dyDescent="0.25">
      <c r="A121" s="726" t="s">
        <v>349</v>
      </c>
      <c r="B121" s="737" t="s">
        <v>194</v>
      </c>
      <c r="C121" s="738" t="s">
        <v>350</v>
      </c>
      <c r="D121" s="707"/>
      <c r="E121" s="708"/>
    </row>
    <row r="122" spans="1:5" ht="12.75" customHeight="1" x14ac:dyDescent="0.25">
      <c r="A122" s="726" t="s">
        <v>351</v>
      </c>
      <c r="B122" s="737" t="s">
        <v>197</v>
      </c>
      <c r="C122" s="738" t="s">
        <v>352</v>
      </c>
      <c r="D122" s="707"/>
      <c r="E122" s="708"/>
    </row>
    <row r="123" spans="1:5" x14ac:dyDescent="0.25">
      <c r="A123" s="726" t="s">
        <v>353</v>
      </c>
      <c r="B123" s="737" t="s">
        <v>200</v>
      </c>
      <c r="C123" s="738" t="s">
        <v>354</v>
      </c>
      <c r="D123" s="707"/>
      <c r="E123" s="708"/>
    </row>
    <row r="124" spans="1:5" x14ac:dyDescent="0.25">
      <c r="A124" s="745" t="s">
        <v>355</v>
      </c>
      <c r="B124" s="746" t="s">
        <v>356</v>
      </c>
      <c r="C124" s="738" t="s">
        <v>357</v>
      </c>
      <c r="D124" s="707"/>
      <c r="E124" s="708"/>
    </row>
    <row r="125" spans="1:5" ht="12.75" customHeight="1" x14ac:dyDescent="0.25">
      <c r="A125" s="726" t="s">
        <v>358</v>
      </c>
      <c r="B125" s="746" t="s">
        <v>359</v>
      </c>
      <c r="C125" s="738" t="s">
        <v>360</v>
      </c>
      <c r="D125" s="707"/>
      <c r="E125" s="708"/>
    </row>
    <row r="126" spans="1:5" ht="12.75" customHeight="1" x14ac:dyDescent="0.25">
      <c r="A126" s="726" t="s">
        <v>361</v>
      </c>
      <c r="B126" s="746" t="s">
        <v>206</v>
      </c>
      <c r="C126" s="738" t="s">
        <v>362</v>
      </c>
      <c r="D126" s="707"/>
      <c r="E126" s="708"/>
    </row>
    <row r="127" spans="1:5" ht="12.75" customHeight="1" x14ac:dyDescent="0.25">
      <c r="A127" s="726" t="s">
        <v>363</v>
      </c>
      <c r="B127" s="737" t="s">
        <v>364</v>
      </c>
      <c r="C127" s="738" t="s">
        <v>365</v>
      </c>
      <c r="D127" s="707">
        <v>3231.5720000000001</v>
      </c>
      <c r="E127" s="708">
        <v>3230.1080000000002</v>
      </c>
    </row>
    <row r="128" spans="1:5" ht="12.75" customHeight="1" x14ac:dyDescent="0.25">
      <c r="A128" s="726" t="s">
        <v>366</v>
      </c>
      <c r="B128" s="737" t="s">
        <v>367</v>
      </c>
      <c r="C128" s="738" t="s">
        <v>368</v>
      </c>
      <c r="D128" s="707"/>
      <c r="E128" s="708"/>
    </row>
    <row r="129" spans="1:5" ht="12.75" customHeight="1" x14ac:dyDescent="0.25">
      <c r="A129" s="726" t="s">
        <v>369</v>
      </c>
      <c r="B129" s="737" t="s">
        <v>370</v>
      </c>
      <c r="C129" s="738" t="s">
        <v>371</v>
      </c>
      <c r="D129" s="707"/>
      <c r="E129" s="708"/>
    </row>
    <row r="130" spans="1:5" ht="12.75" customHeight="1" x14ac:dyDescent="0.25">
      <c r="A130" s="726" t="s">
        <v>372</v>
      </c>
      <c r="B130" s="737" t="s">
        <v>373</v>
      </c>
      <c r="C130" s="738" t="s">
        <v>374</v>
      </c>
      <c r="D130" s="707"/>
      <c r="E130" s="708"/>
    </row>
    <row r="131" spans="1:5" ht="12.75" customHeight="1" x14ac:dyDescent="0.25">
      <c r="A131" s="726" t="s">
        <v>375</v>
      </c>
      <c r="B131" s="737" t="s">
        <v>376</v>
      </c>
      <c r="C131" s="738" t="s">
        <v>377</v>
      </c>
      <c r="D131" s="707"/>
      <c r="E131" s="708"/>
    </row>
    <row r="132" spans="1:5" ht="12.75" customHeight="1" x14ac:dyDescent="0.25">
      <c r="A132" s="726" t="s">
        <v>378</v>
      </c>
      <c r="B132" s="737" t="s">
        <v>315</v>
      </c>
      <c r="C132" s="738" t="s">
        <v>379</v>
      </c>
      <c r="D132" s="707">
        <v>1638.93</v>
      </c>
      <c r="E132" s="708">
        <v>465.483</v>
      </c>
    </row>
    <row r="133" spans="1:5" ht="12.75" customHeight="1" x14ac:dyDescent="0.25">
      <c r="A133" s="726" t="s">
        <v>380</v>
      </c>
      <c r="B133" s="737" t="s">
        <v>381</v>
      </c>
      <c r="C133" s="738" t="s">
        <v>382</v>
      </c>
      <c r="D133" s="707"/>
      <c r="E133" s="708"/>
    </row>
    <row r="134" spans="1:5" ht="12.75" customHeight="1" x14ac:dyDescent="0.25">
      <c r="A134" s="739" t="s">
        <v>383</v>
      </c>
      <c r="B134" s="737" t="s">
        <v>384</v>
      </c>
      <c r="C134" s="738" t="s">
        <v>385</v>
      </c>
      <c r="D134" s="719">
        <f>SUM(D135:D136)</f>
        <v>9913.6350000000002</v>
      </c>
      <c r="E134" s="720">
        <f>SUM(E135:E136)</f>
        <v>17622.183000000001</v>
      </c>
    </row>
    <row r="135" spans="1:5" ht="12.75" customHeight="1" x14ac:dyDescent="0.25">
      <c r="A135" s="726" t="s">
        <v>386</v>
      </c>
      <c r="B135" s="737" t="s">
        <v>387</v>
      </c>
      <c r="C135" s="738" t="s">
        <v>388</v>
      </c>
      <c r="D135" s="707">
        <v>2220.0450000000001</v>
      </c>
      <c r="E135" s="708">
        <v>5340.52</v>
      </c>
    </row>
    <row r="136" spans="1:5" ht="12.75" customHeight="1" x14ac:dyDescent="0.25">
      <c r="A136" s="726" t="s">
        <v>389</v>
      </c>
      <c r="B136" s="737" t="s">
        <v>390</v>
      </c>
      <c r="C136" s="738" t="s">
        <v>391</v>
      </c>
      <c r="D136" s="707">
        <v>7693.59</v>
      </c>
      <c r="E136" s="708">
        <v>12281.663</v>
      </c>
    </row>
    <row r="137" spans="1:5" ht="12.75" customHeight="1" thickBot="1" x14ac:dyDescent="0.3">
      <c r="A137" s="740" t="s">
        <v>392</v>
      </c>
      <c r="B137" s="752" t="s">
        <v>393</v>
      </c>
      <c r="C137" s="753" t="s">
        <v>394</v>
      </c>
      <c r="D137" s="725">
        <f>D90+D99</f>
        <v>649923.10600000003</v>
      </c>
      <c r="E137" s="724">
        <f>E90+E99</f>
        <v>633492.76099999994</v>
      </c>
    </row>
    <row r="138" spans="1:5" ht="12.75" customHeight="1" x14ac:dyDescent="0.25">
      <c r="A138" s="710"/>
      <c r="B138" s="711"/>
      <c r="C138" s="711"/>
    </row>
    <row r="139" spans="1:5" ht="12.75" customHeight="1" x14ac:dyDescent="0.25">
      <c r="A139" s="710" t="s">
        <v>395</v>
      </c>
      <c r="B139" s="711"/>
      <c r="C139" s="711"/>
    </row>
    <row r="140" spans="1:5" ht="12.75" customHeight="1" x14ac:dyDescent="0.25">
      <c r="A140" s="713" t="s">
        <v>396</v>
      </c>
      <c r="B140" s="714"/>
      <c r="C140" s="714"/>
    </row>
    <row r="141" spans="1:5" ht="12.75" customHeight="1" x14ac:dyDescent="0.25">
      <c r="A141" s="705" t="s">
        <v>397</v>
      </c>
    </row>
    <row r="142" spans="1:5" x14ac:dyDescent="0.25">
      <c r="A142" s="716" t="s">
        <v>398</v>
      </c>
    </row>
    <row r="143" spans="1:5" ht="12.75" customHeight="1" x14ac:dyDescent="0.25">
      <c r="A143" s="705" t="s">
        <v>399</v>
      </c>
    </row>
    <row r="144" spans="1:5" x14ac:dyDescent="0.25">
      <c r="A144" s="705" t="s">
        <v>400</v>
      </c>
    </row>
    <row r="145" spans="1:1" x14ac:dyDescent="0.25">
      <c r="A145" s="705" t="s">
        <v>401</v>
      </c>
    </row>
  </sheetData>
  <mergeCells count="6">
    <mergeCell ref="B89:C89"/>
    <mergeCell ref="A1:E1"/>
    <mergeCell ref="A2:E2"/>
    <mergeCell ref="A3:E3"/>
    <mergeCell ref="A4:E4"/>
    <mergeCell ref="B6:C6"/>
  </mergeCell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8B4EF-C886-45BE-A1B3-2512D711BF00}">
  <sheetPr>
    <tabColor theme="3" tint="0.39997558519241921"/>
    <pageSetUpPr fitToPage="1"/>
  </sheetPr>
  <dimension ref="A1:T23"/>
  <sheetViews>
    <sheetView zoomScaleNormal="100" workbookViewId="0">
      <selection activeCell="E7" sqref="E7"/>
    </sheetView>
  </sheetViews>
  <sheetFormatPr defaultColWidth="11.85546875" defaultRowHeight="12.75" x14ac:dyDescent="0.25"/>
  <cols>
    <col min="1" max="2" width="4.28515625" style="313" customWidth="1"/>
    <col min="3" max="3" width="11.85546875" style="313" customWidth="1"/>
    <col min="4" max="4" width="26.28515625" style="313" customWidth="1"/>
    <col min="5" max="5" width="12.140625" style="313" customWidth="1"/>
    <col min="6" max="6" width="10.7109375" style="313" customWidth="1"/>
    <col min="7" max="7" width="11.5703125" style="313" customWidth="1"/>
    <col min="8" max="8" width="10.7109375" style="313" customWidth="1"/>
    <col min="9" max="9" width="11.7109375" style="313" customWidth="1"/>
    <col min="10" max="10" width="10.7109375" style="313" customWidth="1"/>
    <col min="11" max="11" width="12.5703125" style="313" customWidth="1"/>
    <col min="12" max="12" width="2.28515625" style="313" customWidth="1"/>
    <col min="13" max="13" width="10.7109375" style="313" customWidth="1"/>
    <col min="14" max="14" width="14" style="313" customWidth="1"/>
    <col min="15" max="15" width="10.7109375" style="313" customWidth="1"/>
    <col min="16" max="16" width="8.85546875" style="313" customWidth="1"/>
    <col min="17" max="254" width="9.140625" style="313" customWidth="1"/>
    <col min="255" max="255" width="3.28515625" style="313" customWidth="1"/>
    <col min="256" max="16384" width="11.85546875" style="313"/>
  </cols>
  <sheetData>
    <row r="1" spans="1:20" s="17" customFormat="1" ht="15.75" x14ac:dyDescent="0.25">
      <c r="A1" s="310" t="s">
        <v>681</v>
      </c>
      <c r="B1" s="310"/>
      <c r="D1" s="16"/>
      <c r="E1" s="16"/>
      <c r="F1" s="16"/>
      <c r="G1" s="16"/>
      <c r="H1" s="16"/>
      <c r="I1" s="311"/>
      <c r="J1" s="16"/>
      <c r="K1" s="16"/>
      <c r="L1" s="312"/>
      <c r="M1" s="16"/>
      <c r="N1" s="16"/>
      <c r="O1" s="16"/>
      <c r="Q1" s="16"/>
      <c r="R1" s="16"/>
      <c r="S1" s="16"/>
      <c r="T1" s="16"/>
    </row>
    <row r="2" spans="1:20" ht="13.5" thickBot="1" x14ac:dyDescent="0.3">
      <c r="C2" s="314"/>
      <c r="D2" s="314"/>
      <c r="E2" s="315"/>
      <c r="F2" s="315"/>
      <c r="G2" s="314"/>
      <c r="H2" s="314"/>
      <c r="I2" s="314"/>
      <c r="J2" s="314"/>
      <c r="L2" s="312"/>
      <c r="M2" s="314"/>
      <c r="N2" s="314"/>
      <c r="O2" s="316" t="s">
        <v>502</v>
      </c>
      <c r="P2" s="314"/>
      <c r="Q2" s="314"/>
      <c r="R2" s="314"/>
      <c r="S2" s="314"/>
      <c r="T2" s="314"/>
    </row>
    <row r="3" spans="1:20" ht="27" customHeight="1" x14ac:dyDescent="0.25">
      <c r="A3" s="1110" t="s">
        <v>519</v>
      </c>
      <c r="B3" s="1081" t="s">
        <v>574</v>
      </c>
      <c r="C3" s="1113" t="s">
        <v>682</v>
      </c>
      <c r="D3" s="1116" t="s">
        <v>683</v>
      </c>
      <c r="E3" s="1119" t="s">
        <v>684</v>
      </c>
      <c r="F3" s="1120"/>
      <c r="G3" s="1120" t="s">
        <v>577</v>
      </c>
      <c r="H3" s="1120"/>
      <c r="I3" s="1120" t="s">
        <v>685</v>
      </c>
      <c r="J3" s="1120"/>
      <c r="K3" s="1108" t="s">
        <v>580</v>
      </c>
      <c r="L3" s="312"/>
      <c r="M3" s="1121" t="s">
        <v>686</v>
      </c>
      <c r="N3" s="1123" t="s">
        <v>687</v>
      </c>
      <c r="O3" s="1125" t="s">
        <v>582</v>
      </c>
    </row>
    <row r="4" spans="1:20" ht="15" customHeight="1" x14ac:dyDescent="0.25">
      <c r="A4" s="1111"/>
      <c r="B4" s="1082"/>
      <c r="C4" s="1114"/>
      <c r="D4" s="1117"/>
      <c r="E4" s="317" t="s">
        <v>647</v>
      </c>
      <c r="F4" s="257" t="s">
        <v>586</v>
      </c>
      <c r="G4" s="317" t="s">
        <v>583</v>
      </c>
      <c r="H4" s="257" t="s">
        <v>586</v>
      </c>
      <c r="I4" s="317" t="s">
        <v>688</v>
      </c>
      <c r="J4" s="257" t="s">
        <v>586</v>
      </c>
      <c r="K4" s="1109"/>
      <c r="L4" s="312"/>
      <c r="M4" s="1122"/>
      <c r="N4" s="1124"/>
      <c r="O4" s="1126"/>
    </row>
    <row r="5" spans="1:20" ht="12.75" customHeight="1" thickBot="1" x14ac:dyDescent="0.3">
      <c r="A5" s="1112"/>
      <c r="B5" s="1083"/>
      <c r="C5" s="1115"/>
      <c r="D5" s="1118"/>
      <c r="E5" s="258" t="s">
        <v>590</v>
      </c>
      <c r="F5" s="259" t="s">
        <v>591</v>
      </c>
      <c r="G5" s="259" t="s">
        <v>592</v>
      </c>
      <c r="H5" s="259" t="s">
        <v>593</v>
      </c>
      <c r="I5" s="259" t="s">
        <v>594</v>
      </c>
      <c r="J5" s="259" t="s">
        <v>595</v>
      </c>
      <c r="K5" s="261" t="s">
        <v>689</v>
      </c>
      <c r="L5" s="312"/>
      <c r="M5" s="318" t="s">
        <v>597</v>
      </c>
      <c r="N5" s="260" t="s">
        <v>598</v>
      </c>
      <c r="O5" s="261" t="s">
        <v>690</v>
      </c>
    </row>
    <row r="6" spans="1:20" s="312" customFormat="1" ht="15.75" customHeight="1" x14ac:dyDescent="0.25">
      <c r="A6" s="319">
        <v>1</v>
      </c>
      <c r="B6" s="683"/>
      <c r="C6" s="388"/>
      <c r="D6" s="389"/>
      <c r="E6" s="554"/>
      <c r="F6" s="555"/>
      <c r="G6" s="555"/>
      <c r="H6" s="555"/>
      <c r="I6" s="556">
        <f>+E6+G6</f>
        <v>0</v>
      </c>
      <c r="J6" s="556">
        <f>+F6+H6</f>
        <v>0</v>
      </c>
      <c r="K6" s="557">
        <f>+I6-J6</f>
        <v>0</v>
      </c>
      <c r="L6" s="558"/>
      <c r="M6" s="559"/>
      <c r="N6" s="560"/>
      <c r="O6" s="557">
        <f t="shared" ref="O6:O13" si="0">+J6+M6+N6</f>
        <v>0</v>
      </c>
    </row>
    <row r="7" spans="1:20" ht="15.75" customHeight="1" x14ac:dyDescent="0.25">
      <c r="A7" s="320">
        <f t="shared" ref="A7:A12" si="1">+A6+1</f>
        <v>2</v>
      </c>
      <c r="B7" s="684"/>
      <c r="C7" s="390"/>
      <c r="D7" s="391"/>
      <c r="E7" s="561"/>
      <c r="F7" s="562"/>
      <c r="G7" s="562"/>
      <c r="H7" s="562"/>
      <c r="I7" s="541">
        <f t="shared" ref="I7:J13" si="2">+E7+G7</f>
        <v>0</v>
      </c>
      <c r="J7" s="541">
        <f t="shared" si="2"/>
        <v>0</v>
      </c>
      <c r="K7" s="543">
        <f t="shared" ref="K7:K13" si="3">+I7-J7</f>
        <v>0</v>
      </c>
      <c r="L7" s="563"/>
      <c r="M7" s="561"/>
      <c r="N7" s="562"/>
      <c r="O7" s="543">
        <f t="shared" si="0"/>
        <v>0</v>
      </c>
    </row>
    <row r="8" spans="1:20" ht="15.75" customHeight="1" x14ac:dyDescent="0.25">
      <c r="A8" s="320">
        <f t="shared" si="1"/>
        <v>3</v>
      </c>
      <c r="B8" s="685"/>
      <c r="C8" s="392"/>
      <c r="D8" s="393"/>
      <c r="E8" s="561"/>
      <c r="F8" s="562"/>
      <c r="G8" s="562"/>
      <c r="H8" s="562"/>
      <c r="I8" s="541">
        <f t="shared" si="2"/>
        <v>0</v>
      </c>
      <c r="J8" s="541">
        <f t="shared" si="2"/>
        <v>0</v>
      </c>
      <c r="K8" s="543">
        <f t="shared" si="3"/>
        <v>0</v>
      </c>
      <c r="L8" s="563"/>
      <c r="M8" s="561"/>
      <c r="N8" s="562"/>
      <c r="O8" s="543">
        <f t="shared" si="0"/>
        <v>0</v>
      </c>
    </row>
    <row r="9" spans="1:20" ht="15.75" customHeight="1" x14ac:dyDescent="0.25">
      <c r="A9" s="320">
        <f t="shared" si="1"/>
        <v>4</v>
      </c>
      <c r="B9" s="685"/>
      <c r="C9" s="392"/>
      <c r="D9" s="393"/>
      <c r="E9" s="561"/>
      <c r="F9" s="562"/>
      <c r="G9" s="562"/>
      <c r="H9" s="562"/>
      <c r="I9" s="541">
        <f t="shared" si="2"/>
        <v>0</v>
      </c>
      <c r="J9" s="541">
        <f t="shared" si="2"/>
        <v>0</v>
      </c>
      <c r="K9" s="543">
        <f t="shared" si="3"/>
        <v>0</v>
      </c>
      <c r="L9" s="563"/>
      <c r="M9" s="561"/>
      <c r="N9" s="562"/>
      <c r="O9" s="543">
        <f t="shared" si="0"/>
        <v>0</v>
      </c>
    </row>
    <row r="10" spans="1:20" ht="15.75" customHeight="1" x14ac:dyDescent="0.25">
      <c r="A10" s="320">
        <f t="shared" si="1"/>
        <v>5</v>
      </c>
      <c r="B10" s="684"/>
      <c r="C10" s="390"/>
      <c r="D10" s="391"/>
      <c r="E10" s="561"/>
      <c r="F10" s="562"/>
      <c r="G10" s="562"/>
      <c r="H10" s="562"/>
      <c r="I10" s="541">
        <f t="shared" si="2"/>
        <v>0</v>
      </c>
      <c r="J10" s="541">
        <f t="shared" si="2"/>
        <v>0</v>
      </c>
      <c r="K10" s="543">
        <f t="shared" si="3"/>
        <v>0</v>
      </c>
      <c r="L10" s="563"/>
      <c r="M10" s="561"/>
      <c r="N10" s="562"/>
      <c r="O10" s="543">
        <f t="shared" si="0"/>
        <v>0</v>
      </c>
    </row>
    <row r="11" spans="1:20" ht="15.75" customHeight="1" x14ac:dyDescent="0.25">
      <c r="A11" s="320">
        <f t="shared" si="1"/>
        <v>6</v>
      </c>
      <c r="B11" s="685"/>
      <c r="C11" s="392"/>
      <c r="D11" s="393"/>
      <c r="E11" s="561"/>
      <c r="F11" s="562"/>
      <c r="G11" s="562"/>
      <c r="H11" s="562"/>
      <c r="I11" s="541">
        <f t="shared" si="2"/>
        <v>0</v>
      </c>
      <c r="J11" s="541">
        <f t="shared" si="2"/>
        <v>0</v>
      </c>
      <c r="K11" s="543">
        <f t="shared" si="3"/>
        <v>0</v>
      </c>
      <c r="L11" s="563"/>
      <c r="M11" s="561"/>
      <c r="N11" s="562"/>
      <c r="O11" s="543">
        <f t="shared" si="0"/>
        <v>0</v>
      </c>
    </row>
    <row r="12" spans="1:20" ht="15.75" customHeight="1" x14ac:dyDescent="0.25">
      <c r="A12" s="320">
        <f t="shared" si="1"/>
        <v>7</v>
      </c>
      <c r="B12" s="685"/>
      <c r="C12" s="392"/>
      <c r="D12" s="393"/>
      <c r="E12" s="561"/>
      <c r="F12" s="562"/>
      <c r="G12" s="562"/>
      <c r="H12" s="562"/>
      <c r="I12" s="541">
        <f t="shared" si="2"/>
        <v>0</v>
      </c>
      <c r="J12" s="541">
        <f t="shared" si="2"/>
        <v>0</v>
      </c>
      <c r="K12" s="543">
        <f t="shared" si="3"/>
        <v>0</v>
      </c>
      <c r="L12" s="563"/>
      <c r="M12" s="561"/>
      <c r="N12" s="562"/>
      <c r="O12" s="543">
        <f t="shared" si="0"/>
        <v>0</v>
      </c>
    </row>
    <row r="13" spans="1:20" ht="15.75" customHeight="1" thickBot="1" x14ac:dyDescent="0.3">
      <c r="A13" s="379">
        <f>+A12+1</f>
        <v>8</v>
      </c>
      <c r="B13" s="686"/>
      <c r="C13" s="394"/>
      <c r="D13" s="395"/>
      <c r="E13" s="564"/>
      <c r="F13" s="565"/>
      <c r="G13" s="565"/>
      <c r="H13" s="565"/>
      <c r="I13" s="544">
        <f t="shared" si="2"/>
        <v>0</v>
      </c>
      <c r="J13" s="544">
        <f t="shared" si="2"/>
        <v>0</v>
      </c>
      <c r="K13" s="545">
        <f t="shared" si="3"/>
        <v>0</v>
      </c>
      <c r="L13" s="563"/>
      <c r="M13" s="566"/>
      <c r="N13" s="567"/>
      <c r="O13" s="545">
        <f t="shared" si="0"/>
        <v>0</v>
      </c>
    </row>
    <row r="14" spans="1:20" s="322" customFormat="1" ht="16.5" customHeight="1" thickBot="1" x14ac:dyDescent="0.3">
      <c r="A14" s="321">
        <f>+A13+1</f>
        <v>9</v>
      </c>
      <c r="B14" s="687">
        <v>10</v>
      </c>
      <c r="C14" s="397" t="s">
        <v>691</v>
      </c>
      <c r="D14" s="396"/>
      <c r="E14" s="551">
        <f>SUM(E6:E13)</f>
        <v>0</v>
      </c>
      <c r="F14" s="552">
        <f t="shared" ref="F14:K14" si="4">SUM(F6:F13)</f>
        <v>0</v>
      </c>
      <c r="G14" s="552">
        <f t="shared" si="4"/>
        <v>0</v>
      </c>
      <c r="H14" s="552">
        <f t="shared" si="4"/>
        <v>0</v>
      </c>
      <c r="I14" s="552">
        <f t="shared" si="4"/>
        <v>0</v>
      </c>
      <c r="J14" s="552">
        <f t="shared" si="4"/>
        <v>0</v>
      </c>
      <c r="K14" s="553">
        <f t="shared" si="4"/>
        <v>0</v>
      </c>
      <c r="L14" s="568"/>
      <c r="M14" s="551">
        <f>SUM(M6:M13)</f>
        <v>0</v>
      </c>
      <c r="N14" s="552">
        <f>SUM(N6:N13)</f>
        <v>0</v>
      </c>
      <c r="O14" s="553">
        <f>SUM(O6:O13)</f>
        <v>0</v>
      </c>
    </row>
    <row r="15" spans="1:20" s="362" customFormat="1" ht="15" x14ac:dyDescent="0.25">
      <c r="A15" s="358"/>
      <c r="B15" s="358"/>
      <c r="C15" s="359"/>
      <c r="D15" s="359"/>
      <c r="E15" s="360"/>
      <c r="F15" s="360"/>
      <c r="G15" s="360"/>
      <c r="H15" s="360"/>
      <c r="I15" s="360"/>
      <c r="J15" s="360"/>
      <c r="K15" s="360"/>
      <c r="L15" s="361"/>
      <c r="M15" s="360"/>
      <c r="N15" s="360"/>
      <c r="O15" s="360"/>
    </row>
    <row r="16" spans="1:20" ht="18" customHeight="1" x14ac:dyDescent="0.25">
      <c r="A16" s="137" t="s">
        <v>692</v>
      </c>
      <c r="B16" s="137"/>
    </row>
    <row r="17" spans="1:15" ht="30" customHeight="1" x14ac:dyDescent="0.25">
      <c r="A17" s="1107" t="s">
        <v>693</v>
      </c>
      <c r="B17" s="1107"/>
      <c r="C17" s="1107"/>
      <c r="D17" s="1107"/>
      <c r="E17" s="1107"/>
      <c r="F17" s="1107"/>
      <c r="G17" s="1107"/>
      <c r="H17" s="1107"/>
      <c r="I17" s="1107"/>
      <c r="J17" s="1107"/>
      <c r="K17" s="1107"/>
      <c r="L17" s="1107"/>
      <c r="M17" s="1107"/>
      <c r="N17" s="1107"/>
      <c r="O17" s="1107"/>
    </row>
    <row r="18" spans="1:15" ht="14.25" customHeight="1" x14ac:dyDescent="0.25">
      <c r="A18" s="1107" t="s">
        <v>694</v>
      </c>
      <c r="B18" s="1107"/>
      <c r="C18" s="1107"/>
      <c r="D18" s="1107"/>
      <c r="E18" s="1107"/>
      <c r="F18" s="1107"/>
      <c r="G18" s="1107"/>
      <c r="H18" s="1107"/>
      <c r="I18" s="1107"/>
      <c r="J18" s="1107"/>
      <c r="K18" s="1107"/>
      <c r="L18" s="1107"/>
      <c r="M18" s="1107"/>
      <c r="N18" s="1107"/>
      <c r="O18" s="1107"/>
    </row>
    <row r="19" spans="1:15" ht="28.5" customHeight="1" x14ac:dyDescent="0.25">
      <c r="A19" s="1107" t="s">
        <v>695</v>
      </c>
      <c r="B19" s="1107"/>
      <c r="C19" s="1107"/>
      <c r="D19" s="1107"/>
      <c r="E19" s="1107"/>
      <c r="F19" s="1107"/>
      <c r="G19" s="1107"/>
      <c r="H19" s="1107"/>
      <c r="I19" s="1107"/>
      <c r="J19" s="1107"/>
      <c r="K19" s="1107"/>
      <c r="L19" s="1107"/>
      <c r="M19" s="1107"/>
      <c r="N19" s="1107"/>
      <c r="O19" s="1107"/>
    </row>
    <row r="20" spans="1:15" x14ac:dyDescent="0.25">
      <c r="A20" s="1107" t="s">
        <v>696</v>
      </c>
      <c r="B20" s="1107"/>
      <c r="C20" s="1107"/>
      <c r="D20" s="1107"/>
      <c r="E20" s="1107"/>
      <c r="F20" s="1107"/>
      <c r="G20" s="1107"/>
      <c r="H20" s="1107"/>
      <c r="I20" s="1107"/>
      <c r="J20" s="1107"/>
      <c r="K20" s="1107"/>
      <c r="L20" s="1107"/>
      <c r="M20" s="1107"/>
      <c r="N20" s="1107"/>
      <c r="O20" s="1107"/>
    </row>
    <row r="21" spans="1:15" x14ac:dyDescent="0.25">
      <c r="A21" s="1107" t="s">
        <v>697</v>
      </c>
      <c r="B21" s="1107"/>
      <c r="C21" s="1107"/>
      <c r="D21" s="1107"/>
      <c r="E21" s="1107"/>
      <c r="F21" s="1107"/>
      <c r="G21" s="1107"/>
      <c r="H21" s="1107"/>
      <c r="I21" s="1107"/>
      <c r="J21" s="1107"/>
      <c r="K21" s="1107"/>
      <c r="L21" s="1107"/>
      <c r="M21" s="1107"/>
      <c r="N21" s="1107"/>
      <c r="O21" s="1107"/>
    </row>
    <row r="23" spans="1:15" x14ac:dyDescent="0.25">
      <c r="A23" s="313" t="s">
        <v>698</v>
      </c>
    </row>
  </sheetData>
  <sheetProtection insertRows="0" deleteRows="0"/>
  <customSheetViews>
    <customSheetView guid="{2AF6EA2A-E5C5-45EB-B6C4-875AD1E4E056}" fitToPage="1">
      <pageMargins left="0" right="0" top="0" bottom="0" header="0" footer="0"/>
      <printOptions horizontalCentered="1"/>
      <pageSetup paperSize="9" scale="89" orientation="landscape" cellComments="asDisplayed" r:id="rId1"/>
      <headerFooter alignWithMargins="0"/>
    </customSheetView>
  </customSheetViews>
  <mergeCells count="16">
    <mergeCell ref="A21:O21"/>
    <mergeCell ref="A18:O18"/>
    <mergeCell ref="A19:O19"/>
    <mergeCell ref="A20:O20"/>
    <mergeCell ref="K3:K4"/>
    <mergeCell ref="A3:A5"/>
    <mergeCell ref="C3:C5"/>
    <mergeCell ref="D3:D5"/>
    <mergeCell ref="E3:F3"/>
    <mergeCell ref="B3:B5"/>
    <mergeCell ref="G3:H3"/>
    <mergeCell ref="M3:M4"/>
    <mergeCell ref="N3:N4"/>
    <mergeCell ref="O3:O4"/>
    <mergeCell ref="I3:J3"/>
    <mergeCell ref="A17:O17"/>
  </mergeCells>
  <printOptions horizontalCentered="1"/>
  <pageMargins left="0.19685039370078741" right="0.19685039370078741" top="0.98425196850393704" bottom="0.98425196850393704" header="0.51181102362204722" footer="0.51181102362204722"/>
  <pageSetup paperSize="9" scale="89" orientation="landscape" cellComments="asDisplayed"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87E57-3D2A-4241-B444-8D9995D547DD}">
  <sheetPr>
    <tabColor theme="9" tint="-0.249977111117893"/>
  </sheetPr>
  <dimension ref="A1:IV51"/>
  <sheetViews>
    <sheetView zoomScale="90" zoomScaleNormal="90" workbookViewId="0">
      <selection activeCell="C23" sqref="C23"/>
    </sheetView>
  </sheetViews>
  <sheetFormatPr defaultColWidth="9.42578125" defaultRowHeight="15" x14ac:dyDescent="0.25"/>
  <cols>
    <col min="1" max="2" width="4" style="820" customWidth="1"/>
    <col min="3" max="3" width="48.5703125" style="820" customWidth="1"/>
    <col min="4" max="4" width="5.42578125" style="820" customWidth="1"/>
    <col min="5" max="5" width="12.42578125" style="820" customWidth="1"/>
    <col min="6" max="6" width="10.140625" style="820" customWidth="1"/>
    <col min="7" max="7" width="11" style="820" customWidth="1"/>
    <col min="8" max="8" width="9.7109375" style="820" customWidth="1"/>
    <col min="9" max="9" width="11.28515625" style="820" customWidth="1"/>
    <col min="10" max="10" width="9.42578125" style="820"/>
    <col min="11" max="11" width="10.85546875" style="820" customWidth="1"/>
    <col min="12" max="12" width="10.7109375" style="820" customWidth="1"/>
    <col min="13" max="13" width="10.42578125" style="820" customWidth="1"/>
    <col min="14" max="14" width="10.85546875" style="820" customWidth="1"/>
    <col min="15" max="15" width="2.140625" style="820" customWidth="1"/>
    <col min="16" max="17" width="10.140625" style="820" customWidth="1"/>
    <col min="18" max="246" width="9.140625" style="820" customWidth="1"/>
    <col min="247" max="247" width="5.28515625" style="820" customWidth="1"/>
    <col min="248" max="248" width="5.42578125" style="820" customWidth="1"/>
    <col min="249" max="249" width="7.7109375" style="820" customWidth="1"/>
    <col min="250" max="250" width="39.42578125" style="820" customWidth="1"/>
    <col min="251" max="251" width="11.28515625" style="820" customWidth="1"/>
    <col min="252" max="16384" width="9.42578125" style="820"/>
  </cols>
  <sheetData>
    <row r="1" spans="1:256" ht="15.75" x14ac:dyDescent="0.25">
      <c r="A1" s="803" t="s">
        <v>699</v>
      </c>
      <c r="B1" s="803"/>
      <c r="D1" s="803"/>
    </row>
    <row r="2" spans="1:256" ht="16.5" thickBot="1" x14ac:dyDescent="0.3">
      <c r="C2" s="803"/>
      <c r="Q2" s="821" t="s">
        <v>700</v>
      </c>
    </row>
    <row r="3" spans="1:256" s="823" customFormat="1" ht="50.25" customHeight="1" x14ac:dyDescent="0.25">
      <c r="A3" s="1137" t="s">
        <v>519</v>
      </c>
      <c r="B3" s="1140" t="s">
        <v>574</v>
      </c>
      <c r="C3" s="1143" t="s">
        <v>701</v>
      </c>
      <c r="D3" s="1150" t="s">
        <v>702</v>
      </c>
      <c r="E3" s="1153" t="s">
        <v>703</v>
      </c>
      <c r="F3" s="1131"/>
      <c r="G3" s="1131" t="s">
        <v>704</v>
      </c>
      <c r="H3" s="1131"/>
      <c r="I3" s="1131" t="s">
        <v>705</v>
      </c>
      <c r="J3" s="1132"/>
      <c r="K3" s="1133" t="s">
        <v>706</v>
      </c>
      <c r="L3" s="1135" t="s">
        <v>707</v>
      </c>
      <c r="M3" s="1146" t="s">
        <v>708</v>
      </c>
      <c r="N3" s="1148" t="s">
        <v>709</v>
      </c>
      <c r="O3" s="822"/>
      <c r="P3" s="1146" t="s">
        <v>710</v>
      </c>
      <c r="Q3" s="1129" t="s">
        <v>582</v>
      </c>
    </row>
    <row r="4" spans="1:256" s="823" customFormat="1" ht="15" customHeight="1" x14ac:dyDescent="0.25">
      <c r="A4" s="1138"/>
      <c r="B4" s="1141"/>
      <c r="C4" s="1144"/>
      <c r="D4" s="1151"/>
      <c r="E4" s="824" t="s">
        <v>711</v>
      </c>
      <c r="F4" s="825" t="s">
        <v>712</v>
      </c>
      <c r="G4" s="825" t="s">
        <v>585</v>
      </c>
      <c r="H4" s="825" t="s">
        <v>586</v>
      </c>
      <c r="I4" s="825" t="s">
        <v>585</v>
      </c>
      <c r="J4" s="826" t="s">
        <v>586</v>
      </c>
      <c r="K4" s="1134"/>
      <c r="L4" s="1136"/>
      <c r="M4" s="1147"/>
      <c r="N4" s="1149"/>
      <c r="O4" s="822"/>
      <c r="P4" s="1147"/>
      <c r="Q4" s="1130"/>
    </row>
    <row r="5" spans="1:256" s="823" customFormat="1" ht="17.25" customHeight="1" thickBot="1" x14ac:dyDescent="0.3">
      <c r="A5" s="1139"/>
      <c r="B5" s="1142"/>
      <c r="C5" s="1145"/>
      <c r="D5" s="1152"/>
      <c r="E5" s="827" t="s">
        <v>590</v>
      </c>
      <c r="F5" s="828" t="s">
        <v>591</v>
      </c>
      <c r="G5" s="828" t="s">
        <v>592</v>
      </c>
      <c r="H5" s="828" t="s">
        <v>593</v>
      </c>
      <c r="I5" s="828" t="s">
        <v>594</v>
      </c>
      <c r="J5" s="829" t="s">
        <v>595</v>
      </c>
      <c r="K5" s="830" t="s">
        <v>649</v>
      </c>
      <c r="L5" s="831" t="s">
        <v>650</v>
      </c>
      <c r="M5" s="828" t="s">
        <v>689</v>
      </c>
      <c r="N5" s="832" t="s">
        <v>597</v>
      </c>
      <c r="O5" s="822"/>
      <c r="P5" s="828" t="s">
        <v>598</v>
      </c>
      <c r="Q5" s="833" t="s">
        <v>713</v>
      </c>
    </row>
    <row r="6" spans="1:256" s="839" customFormat="1" ht="15.75" customHeight="1" x14ac:dyDescent="0.25">
      <c r="A6" s="834">
        <v>1</v>
      </c>
      <c r="B6" s="835">
        <v>5</v>
      </c>
      <c r="C6" s="836" t="s">
        <v>602</v>
      </c>
      <c r="D6" s="837"/>
      <c r="E6" s="693">
        <f>+E7+E11+E13</f>
        <v>7445.5940000000001</v>
      </c>
      <c r="F6" s="694">
        <f>+F7+F11+F13</f>
        <v>6360.9279999999999</v>
      </c>
      <c r="G6" s="694">
        <f>+G7+G11+G13</f>
        <v>3207.5</v>
      </c>
      <c r="H6" s="694">
        <f>+H7+H11+H13</f>
        <v>1650.4469999999999</v>
      </c>
      <c r="I6" s="694">
        <f t="shared" ref="I6:J28" si="0">+E6+G6</f>
        <v>10653.094000000001</v>
      </c>
      <c r="J6" s="695">
        <f>+F6+H6</f>
        <v>8011.375</v>
      </c>
      <c r="K6" s="696"/>
      <c r="L6" s="696">
        <f>+L7+L11+L13</f>
        <v>0</v>
      </c>
      <c r="M6" s="694">
        <f t="shared" ref="M6:M36" si="1">+I6-J6</f>
        <v>2641.719000000001</v>
      </c>
      <c r="N6" s="697">
        <f>+N7+N11+N13</f>
        <v>0</v>
      </c>
      <c r="O6" s="838"/>
      <c r="P6" s="694">
        <f>+P7+P11+P13</f>
        <v>0</v>
      </c>
      <c r="Q6" s="697">
        <f t="shared" ref="Q6:Q36" si="2">+J6+P6</f>
        <v>8011.375</v>
      </c>
    </row>
    <row r="7" spans="1:256" s="839" customFormat="1" ht="15.75" customHeight="1" x14ac:dyDescent="0.25">
      <c r="A7" s="840">
        <f>+A6+1</f>
        <v>2</v>
      </c>
      <c r="B7" s="841"/>
      <c r="C7" s="842" t="s">
        <v>714</v>
      </c>
      <c r="D7" s="843"/>
      <c r="E7" s="535">
        <f>+E8+E9+E10</f>
        <v>0</v>
      </c>
      <c r="F7" s="536">
        <f>+F8+F9+F10</f>
        <v>0</v>
      </c>
      <c r="G7" s="536">
        <f>+G8+G9+G10</f>
        <v>0</v>
      </c>
      <c r="H7" s="536">
        <f>+H8+H9+H10</f>
        <v>0</v>
      </c>
      <c r="I7" s="536">
        <f t="shared" si="0"/>
        <v>0</v>
      </c>
      <c r="J7" s="537">
        <f t="shared" si="0"/>
        <v>0</v>
      </c>
      <c r="K7" s="538"/>
      <c r="L7" s="538">
        <f>+L8+L9+L10</f>
        <v>0</v>
      </c>
      <c r="M7" s="536">
        <f t="shared" si="1"/>
        <v>0</v>
      </c>
      <c r="N7" s="539">
        <f>+N8+N9+N10</f>
        <v>0</v>
      </c>
      <c r="O7" s="838"/>
      <c r="P7" s="536">
        <f>+P8+P9+P10</f>
        <v>0</v>
      </c>
      <c r="Q7" s="539">
        <f t="shared" si="2"/>
        <v>0</v>
      </c>
    </row>
    <row r="8" spans="1:256" s="839" customFormat="1" ht="15.75" customHeight="1" x14ac:dyDescent="0.25">
      <c r="A8" s="844">
        <f t="shared" ref="A8:A38" si="3">+A7+1</f>
        <v>3</v>
      </c>
      <c r="B8" s="845"/>
      <c r="C8" s="846" t="s">
        <v>715</v>
      </c>
      <c r="D8" s="847"/>
      <c r="E8" s="804"/>
      <c r="F8" s="805"/>
      <c r="G8" s="805"/>
      <c r="H8" s="805"/>
      <c r="I8" s="805">
        <f t="shared" si="0"/>
        <v>0</v>
      </c>
      <c r="J8" s="806">
        <f t="shared" si="0"/>
        <v>0</v>
      </c>
      <c r="K8" s="807"/>
      <c r="L8" s="807"/>
      <c r="M8" s="808">
        <f t="shared" si="1"/>
        <v>0</v>
      </c>
      <c r="N8" s="809"/>
      <c r="O8" s="848"/>
      <c r="P8" s="805"/>
      <c r="Q8" s="809">
        <f t="shared" si="2"/>
        <v>0</v>
      </c>
    </row>
    <row r="9" spans="1:256" s="839" customFormat="1" ht="15.75" customHeight="1" x14ac:dyDescent="0.25">
      <c r="A9" s="844">
        <f t="shared" si="3"/>
        <v>4</v>
      </c>
      <c r="B9" s="845"/>
      <c r="C9" s="846" t="s">
        <v>716</v>
      </c>
      <c r="D9" s="847"/>
      <c r="E9" s="804"/>
      <c r="F9" s="805"/>
      <c r="G9" s="805"/>
      <c r="H9" s="805"/>
      <c r="I9" s="805">
        <f t="shared" si="0"/>
        <v>0</v>
      </c>
      <c r="J9" s="806">
        <f t="shared" si="0"/>
        <v>0</v>
      </c>
      <c r="K9" s="807"/>
      <c r="L9" s="807"/>
      <c r="M9" s="808">
        <f t="shared" si="1"/>
        <v>0</v>
      </c>
      <c r="N9" s="809"/>
      <c r="O9" s="848"/>
      <c r="P9" s="805"/>
      <c r="Q9" s="809">
        <f t="shared" si="2"/>
        <v>0</v>
      </c>
    </row>
    <row r="10" spans="1:256" s="839" customFormat="1" ht="15.75" customHeight="1" x14ac:dyDescent="0.25">
      <c r="A10" s="844">
        <f t="shared" si="3"/>
        <v>5</v>
      </c>
      <c r="B10" s="845"/>
      <c r="C10" s="846" t="s">
        <v>717</v>
      </c>
      <c r="D10" s="847"/>
      <c r="E10" s="804"/>
      <c r="F10" s="805"/>
      <c r="G10" s="805"/>
      <c r="H10" s="805"/>
      <c r="I10" s="805">
        <f t="shared" si="0"/>
        <v>0</v>
      </c>
      <c r="J10" s="806">
        <f t="shared" si="0"/>
        <v>0</v>
      </c>
      <c r="K10" s="807"/>
      <c r="L10" s="807"/>
      <c r="M10" s="808">
        <f t="shared" si="1"/>
        <v>0</v>
      </c>
      <c r="N10" s="809"/>
      <c r="O10" s="848"/>
      <c r="P10" s="805"/>
      <c r="Q10" s="809">
        <f t="shared" si="2"/>
        <v>0</v>
      </c>
    </row>
    <row r="11" spans="1:256" s="839" customFormat="1" ht="15.75" customHeight="1" x14ac:dyDescent="0.25">
      <c r="A11" s="840">
        <f t="shared" si="3"/>
        <v>6</v>
      </c>
      <c r="B11" s="841"/>
      <c r="C11" s="842" t="s">
        <v>718</v>
      </c>
      <c r="D11" s="843"/>
      <c r="E11" s="535">
        <f t="shared" ref="E11:J11" si="4">E12</f>
        <v>0</v>
      </c>
      <c r="F11" s="536">
        <f t="shared" si="4"/>
        <v>0</v>
      </c>
      <c r="G11" s="536">
        <f t="shared" si="4"/>
        <v>0</v>
      </c>
      <c r="H11" s="536">
        <f t="shared" si="4"/>
        <v>0</v>
      </c>
      <c r="I11" s="536">
        <f t="shared" si="4"/>
        <v>0</v>
      </c>
      <c r="J11" s="537">
        <f t="shared" si="4"/>
        <v>0</v>
      </c>
      <c r="K11" s="538"/>
      <c r="L11" s="538">
        <f>L12</f>
        <v>0</v>
      </c>
      <c r="M11" s="536">
        <f t="shared" si="1"/>
        <v>0</v>
      </c>
      <c r="N11" s="539">
        <f>N12</f>
        <v>0</v>
      </c>
      <c r="O11" s="838"/>
      <c r="P11" s="536">
        <f>P12</f>
        <v>0</v>
      </c>
      <c r="Q11" s="539">
        <f>Q12</f>
        <v>0</v>
      </c>
    </row>
    <row r="12" spans="1:256" s="839" customFormat="1" ht="15.75" customHeight="1" x14ac:dyDescent="0.25">
      <c r="A12" s="844">
        <f>A11+1</f>
        <v>7</v>
      </c>
      <c r="B12" s="845"/>
      <c r="C12" s="974" t="s">
        <v>719</v>
      </c>
      <c r="D12" s="976"/>
      <c r="E12" s="804"/>
      <c r="F12" s="805"/>
      <c r="G12" s="805"/>
      <c r="H12" s="805"/>
      <c r="I12" s="805">
        <f t="shared" si="0"/>
        <v>0</v>
      </c>
      <c r="J12" s="806">
        <f t="shared" si="0"/>
        <v>0</v>
      </c>
      <c r="K12" s="807"/>
      <c r="L12" s="807"/>
      <c r="M12" s="808">
        <f t="shared" si="1"/>
        <v>0</v>
      </c>
      <c r="N12" s="809"/>
      <c r="O12" s="848"/>
      <c r="P12" s="805"/>
      <c r="Q12" s="809">
        <f t="shared" si="2"/>
        <v>0</v>
      </c>
    </row>
    <row r="13" spans="1:256" s="839" customFormat="1" ht="15.75" customHeight="1" x14ac:dyDescent="0.25">
      <c r="A13" s="844">
        <f t="shared" si="3"/>
        <v>8</v>
      </c>
      <c r="B13" s="845"/>
      <c r="C13" s="842" t="s">
        <v>720</v>
      </c>
      <c r="D13" s="849"/>
      <c r="E13" s="810">
        <f>+E14+E15</f>
        <v>7445.5940000000001</v>
      </c>
      <c r="F13" s="811">
        <f>+F14+F15</f>
        <v>6360.9279999999999</v>
      </c>
      <c r="G13" s="811">
        <f>+G14+G15</f>
        <v>3207.5</v>
      </c>
      <c r="H13" s="811">
        <f>+H14+H15</f>
        <v>1650.4469999999999</v>
      </c>
      <c r="I13" s="811">
        <f t="shared" si="0"/>
        <v>10653.094000000001</v>
      </c>
      <c r="J13" s="812">
        <f t="shared" si="0"/>
        <v>8011.375</v>
      </c>
      <c r="K13" s="813"/>
      <c r="L13" s="813">
        <f>+L14+L15</f>
        <v>0</v>
      </c>
      <c r="M13" s="536">
        <f t="shared" si="1"/>
        <v>2641.719000000001</v>
      </c>
      <c r="N13" s="814">
        <f>+N14+N15</f>
        <v>0</v>
      </c>
      <c r="O13" s="848"/>
      <c r="P13" s="811">
        <f>+P14+P15</f>
        <v>0</v>
      </c>
      <c r="Q13" s="814">
        <f t="shared" si="2"/>
        <v>8011.375</v>
      </c>
    </row>
    <row r="14" spans="1:256" s="839" customFormat="1" ht="15.75" customHeight="1" x14ac:dyDescent="0.25">
      <c r="A14" s="844">
        <f t="shared" si="3"/>
        <v>9</v>
      </c>
      <c r="B14" s="845"/>
      <c r="C14" s="975" t="s">
        <v>721</v>
      </c>
      <c r="D14" s="976"/>
      <c r="E14" s="804"/>
      <c r="F14" s="805"/>
      <c r="G14" s="805"/>
      <c r="H14" s="805"/>
      <c r="I14" s="805">
        <f t="shared" si="0"/>
        <v>0</v>
      </c>
      <c r="J14" s="806">
        <f t="shared" si="0"/>
        <v>0</v>
      </c>
      <c r="K14" s="807"/>
      <c r="L14" s="807"/>
      <c r="M14" s="808">
        <f t="shared" si="1"/>
        <v>0</v>
      </c>
      <c r="N14" s="809"/>
      <c r="O14" s="848"/>
      <c r="P14" s="805"/>
      <c r="Q14" s="809">
        <f t="shared" si="2"/>
        <v>0</v>
      </c>
    </row>
    <row r="15" spans="1:256" s="839" customFormat="1" ht="15.75" customHeight="1" x14ac:dyDescent="0.25">
      <c r="A15" s="844">
        <f>+A14+1</f>
        <v>10</v>
      </c>
      <c r="B15" s="845"/>
      <c r="C15" s="975" t="s">
        <v>722</v>
      </c>
      <c r="D15" s="976"/>
      <c r="E15" s="815">
        <f>6581.87+863.724</f>
        <v>7445.5940000000001</v>
      </c>
      <c r="F15" s="808">
        <f>+E15-1084.666</f>
        <v>6360.9279999999999</v>
      </c>
      <c r="G15" s="808">
        <v>3207.5</v>
      </c>
      <c r="H15" s="808">
        <f>3207.5-1557.053</f>
        <v>1650.4469999999999</v>
      </c>
      <c r="I15" s="808">
        <f t="shared" si="0"/>
        <v>10653.094000000001</v>
      </c>
      <c r="J15" s="816">
        <f>+F15+H15</f>
        <v>8011.375</v>
      </c>
      <c r="K15" s="817"/>
      <c r="L15" s="817"/>
      <c r="M15" s="808">
        <f>+I15-J15</f>
        <v>2641.719000000001</v>
      </c>
      <c r="N15" s="818">
        <v>0</v>
      </c>
      <c r="O15" s="848"/>
      <c r="P15" s="808"/>
      <c r="Q15" s="818">
        <f>+J15+P15</f>
        <v>8011.375</v>
      </c>
      <c r="IV15" s="839">
        <f>SUM(A15:IU15)</f>
        <v>47992.032000000007</v>
      </c>
    </row>
    <row r="16" spans="1:256" s="839" customFormat="1" ht="15.75" customHeight="1" x14ac:dyDescent="0.25">
      <c r="A16" s="852">
        <f t="shared" si="3"/>
        <v>11</v>
      </c>
      <c r="B16" s="853">
        <v>6</v>
      </c>
      <c r="C16" s="854" t="s">
        <v>723</v>
      </c>
      <c r="D16" s="855" t="s">
        <v>724</v>
      </c>
      <c r="E16" s="688">
        <f>+E17+E20+E22</f>
        <v>0</v>
      </c>
      <c r="F16" s="689">
        <f>+F17+F20+F22</f>
        <v>0</v>
      </c>
      <c r="G16" s="689">
        <f>+G17+G20+G22</f>
        <v>0</v>
      </c>
      <c r="H16" s="689">
        <f>+H17+H20+H22</f>
        <v>0</v>
      </c>
      <c r="I16" s="689">
        <f t="shared" si="0"/>
        <v>0</v>
      </c>
      <c r="J16" s="690">
        <f t="shared" si="0"/>
        <v>0</v>
      </c>
      <c r="K16" s="691"/>
      <c r="L16" s="691">
        <f>+L17+L20+L22</f>
        <v>0</v>
      </c>
      <c r="M16" s="689">
        <f t="shared" si="1"/>
        <v>0</v>
      </c>
      <c r="N16" s="692">
        <f>+N17+N20+N22</f>
        <v>0</v>
      </c>
      <c r="O16" s="838"/>
      <c r="P16" s="689">
        <f>+P17+P20+P22</f>
        <v>0</v>
      </c>
      <c r="Q16" s="692">
        <f t="shared" si="2"/>
        <v>0</v>
      </c>
    </row>
    <row r="17" spans="1:32" s="839" customFormat="1" ht="15.75" customHeight="1" x14ac:dyDescent="0.25">
      <c r="A17" s="840">
        <f t="shared" si="3"/>
        <v>12</v>
      </c>
      <c r="B17" s="841"/>
      <c r="C17" s="842" t="s">
        <v>714</v>
      </c>
      <c r="D17" s="843" t="s">
        <v>724</v>
      </c>
      <c r="E17" s="535">
        <f t="shared" ref="E17:J17" si="5">+E18+E19</f>
        <v>0</v>
      </c>
      <c r="F17" s="536">
        <f t="shared" si="5"/>
        <v>0</v>
      </c>
      <c r="G17" s="536">
        <f t="shared" si="5"/>
        <v>0</v>
      </c>
      <c r="H17" s="536">
        <f t="shared" si="5"/>
        <v>0</v>
      </c>
      <c r="I17" s="536">
        <f t="shared" si="5"/>
        <v>0</v>
      </c>
      <c r="J17" s="537">
        <f t="shared" si="5"/>
        <v>0</v>
      </c>
      <c r="K17" s="538"/>
      <c r="L17" s="538">
        <f>+L18+L19</f>
        <v>0</v>
      </c>
      <c r="M17" s="536">
        <f t="shared" si="1"/>
        <v>0</v>
      </c>
      <c r="N17" s="539">
        <f>+N18+N19</f>
        <v>0</v>
      </c>
      <c r="O17" s="838"/>
      <c r="P17" s="536">
        <f>+P18+P19</f>
        <v>0</v>
      </c>
      <c r="Q17" s="539">
        <f>+Q18+Q19</f>
        <v>0</v>
      </c>
    </row>
    <row r="18" spans="1:32" s="823" customFormat="1" ht="15.75" customHeight="1" x14ac:dyDescent="0.25">
      <c r="A18" s="844">
        <f t="shared" si="3"/>
        <v>13</v>
      </c>
      <c r="B18" s="845"/>
      <c r="C18" s="974" t="s">
        <v>715</v>
      </c>
      <c r="D18" s="977" t="s">
        <v>724</v>
      </c>
      <c r="E18" s="804"/>
      <c r="F18" s="805"/>
      <c r="G18" s="805"/>
      <c r="H18" s="805"/>
      <c r="I18" s="805">
        <f t="shared" si="0"/>
        <v>0</v>
      </c>
      <c r="J18" s="806">
        <f t="shared" si="0"/>
        <v>0</v>
      </c>
      <c r="K18" s="807"/>
      <c r="L18" s="807"/>
      <c r="M18" s="536">
        <f t="shared" si="1"/>
        <v>0</v>
      </c>
      <c r="N18" s="809"/>
      <c r="O18" s="848"/>
      <c r="P18" s="805"/>
      <c r="Q18" s="809">
        <f t="shared" si="2"/>
        <v>0</v>
      </c>
      <c r="S18" s="839"/>
      <c r="T18" s="839"/>
      <c r="U18" s="839"/>
    </row>
    <row r="19" spans="1:32" s="823" customFormat="1" ht="15.75" customHeight="1" x14ac:dyDescent="0.25">
      <c r="A19" s="844">
        <f t="shared" si="3"/>
        <v>14</v>
      </c>
      <c r="B19" s="845"/>
      <c r="C19" s="974" t="s">
        <v>716</v>
      </c>
      <c r="D19" s="977" t="s">
        <v>724</v>
      </c>
      <c r="E19" s="804"/>
      <c r="F19" s="805"/>
      <c r="G19" s="805"/>
      <c r="H19" s="805"/>
      <c r="I19" s="805">
        <f t="shared" si="0"/>
        <v>0</v>
      </c>
      <c r="J19" s="806">
        <f t="shared" si="0"/>
        <v>0</v>
      </c>
      <c r="K19" s="807"/>
      <c r="L19" s="807"/>
      <c r="M19" s="536">
        <f t="shared" si="1"/>
        <v>0</v>
      </c>
      <c r="N19" s="809"/>
      <c r="O19" s="848"/>
      <c r="P19" s="805"/>
      <c r="Q19" s="809">
        <f t="shared" si="2"/>
        <v>0</v>
      </c>
      <c r="S19" s="839"/>
      <c r="T19" s="839"/>
      <c r="U19" s="839"/>
      <c r="V19" s="839"/>
      <c r="W19" s="839"/>
      <c r="X19" s="839"/>
      <c r="Y19" s="839"/>
      <c r="Z19" s="839"/>
      <c r="AA19" s="839"/>
      <c r="AB19" s="839"/>
      <c r="AC19" s="839"/>
      <c r="AD19" s="839"/>
      <c r="AE19" s="839"/>
      <c r="AF19" s="839"/>
    </row>
    <row r="20" spans="1:32" s="823" customFormat="1" ht="15.75" customHeight="1" x14ac:dyDescent="0.25">
      <c r="A20" s="857">
        <f>+A19+1</f>
        <v>15</v>
      </c>
      <c r="B20" s="858"/>
      <c r="C20" s="842" t="s">
        <v>718</v>
      </c>
      <c r="D20" s="859" t="s">
        <v>724</v>
      </c>
      <c r="E20" s="810">
        <f>+E21</f>
        <v>0</v>
      </c>
      <c r="F20" s="811">
        <f>+F21</f>
        <v>0</v>
      </c>
      <c r="G20" s="811">
        <f>+G21</f>
        <v>0</v>
      </c>
      <c r="H20" s="811">
        <f>+H21</f>
        <v>0</v>
      </c>
      <c r="I20" s="811">
        <f>+E20+G20</f>
        <v>0</v>
      </c>
      <c r="J20" s="812">
        <f>+F20+H20</f>
        <v>0</v>
      </c>
      <c r="K20" s="813"/>
      <c r="L20" s="813">
        <f>+L21</f>
        <v>0</v>
      </c>
      <c r="M20" s="536">
        <f t="shared" si="1"/>
        <v>0</v>
      </c>
      <c r="N20" s="814">
        <f>+N21</f>
        <v>0</v>
      </c>
      <c r="O20" s="848"/>
      <c r="P20" s="811">
        <f>+P21</f>
        <v>0</v>
      </c>
      <c r="Q20" s="814">
        <f t="shared" si="2"/>
        <v>0</v>
      </c>
      <c r="S20" s="839"/>
      <c r="T20" s="839"/>
      <c r="U20" s="839"/>
    </row>
    <row r="21" spans="1:32" s="823" customFormat="1" ht="15.75" customHeight="1" x14ac:dyDescent="0.25">
      <c r="A21" s="844">
        <f t="shared" si="3"/>
        <v>16</v>
      </c>
      <c r="B21" s="845"/>
      <c r="C21" s="846" t="s">
        <v>725</v>
      </c>
      <c r="D21" s="856" t="s">
        <v>724</v>
      </c>
      <c r="E21" s="804"/>
      <c r="F21" s="805"/>
      <c r="G21" s="805"/>
      <c r="H21" s="805"/>
      <c r="I21" s="805">
        <f>+E21+G21</f>
        <v>0</v>
      </c>
      <c r="J21" s="806">
        <f>+F21+H21</f>
        <v>0</v>
      </c>
      <c r="K21" s="807"/>
      <c r="L21" s="807"/>
      <c r="M21" s="536">
        <f t="shared" si="1"/>
        <v>0</v>
      </c>
      <c r="N21" s="809"/>
      <c r="O21" s="848"/>
      <c r="P21" s="805"/>
      <c r="Q21" s="809">
        <f t="shared" si="2"/>
        <v>0</v>
      </c>
      <c r="T21" s="839"/>
      <c r="U21" s="839"/>
      <c r="V21" s="839"/>
      <c r="W21" s="839"/>
      <c r="X21" s="839"/>
      <c r="Y21" s="839"/>
      <c r="Z21" s="839"/>
      <c r="AA21" s="839"/>
      <c r="AB21" s="839"/>
      <c r="AC21" s="839"/>
      <c r="AD21" s="839"/>
      <c r="AE21" s="839"/>
      <c r="AF21" s="839"/>
    </row>
    <row r="22" spans="1:32" s="823" customFormat="1" ht="15.75" customHeight="1" x14ac:dyDescent="0.25">
      <c r="A22" s="857">
        <f t="shared" si="3"/>
        <v>17</v>
      </c>
      <c r="B22" s="858"/>
      <c r="C22" s="842" t="s">
        <v>726</v>
      </c>
      <c r="D22" s="859" t="s">
        <v>724</v>
      </c>
      <c r="E22" s="810">
        <f>+E23+E24</f>
        <v>0</v>
      </c>
      <c r="F22" s="811">
        <f>+F23+F24</f>
        <v>0</v>
      </c>
      <c r="G22" s="811">
        <f>+G23+G24</f>
        <v>0</v>
      </c>
      <c r="H22" s="811">
        <f>+H23+H24</f>
        <v>0</v>
      </c>
      <c r="I22" s="811">
        <f t="shared" si="0"/>
        <v>0</v>
      </c>
      <c r="J22" s="812">
        <f t="shared" si="0"/>
        <v>0</v>
      </c>
      <c r="K22" s="813"/>
      <c r="L22" s="813">
        <f>+L23+L24</f>
        <v>0</v>
      </c>
      <c r="M22" s="536">
        <f t="shared" si="1"/>
        <v>0</v>
      </c>
      <c r="N22" s="814">
        <f>+N23+N24</f>
        <v>0</v>
      </c>
      <c r="O22" s="848"/>
      <c r="P22" s="811">
        <f>+P23+P24</f>
        <v>0</v>
      </c>
      <c r="Q22" s="814">
        <f t="shared" si="2"/>
        <v>0</v>
      </c>
    </row>
    <row r="23" spans="1:32" s="823" customFormat="1" ht="15.75" customHeight="1" x14ac:dyDescent="0.25">
      <c r="A23" s="844">
        <f t="shared" si="3"/>
        <v>18</v>
      </c>
      <c r="B23" s="845"/>
      <c r="C23" s="850" t="s">
        <v>727</v>
      </c>
      <c r="D23" s="856" t="s">
        <v>724</v>
      </c>
      <c r="E23" s="804"/>
      <c r="F23" s="805"/>
      <c r="G23" s="805"/>
      <c r="H23" s="805"/>
      <c r="I23" s="805">
        <f t="shared" si="0"/>
        <v>0</v>
      </c>
      <c r="J23" s="806">
        <f t="shared" si="0"/>
        <v>0</v>
      </c>
      <c r="K23" s="807"/>
      <c r="L23" s="807"/>
      <c r="M23" s="808">
        <f t="shared" si="1"/>
        <v>0</v>
      </c>
      <c r="N23" s="809"/>
      <c r="O23" s="848"/>
      <c r="P23" s="805"/>
      <c r="Q23" s="818">
        <f t="shared" si="2"/>
        <v>0</v>
      </c>
      <c r="T23" s="839"/>
      <c r="U23" s="839"/>
      <c r="V23" s="839"/>
      <c r="W23" s="839"/>
      <c r="X23" s="839"/>
      <c r="Y23" s="839"/>
      <c r="Z23" s="839"/>
      <c r="AA23" s="839"/>
      <c r="AB23" s="839"/>
      <c r="AC23" s="839"/>
      <c r="AD23" s="839"/>
      <c r="AE23" s="839"/>
      <c r="AF23" s="839"/>
    </row>
    <row r="24" spans="1:32" s="823" customFormat="1" ht="15.75" customHeight="1" x14ac:dyDescent="0.25">
      <c r="A24" s="844">
        <f t="shared" si="3"/>
        <v>19</v>
      </c>
      <c r="B24" s="845"/>
      <c r="C24" s="851" t="s">
        <v>728</v>
      </c>
      <c r="D24" s="856" t="s">
        <v>724</v>
      </c>
      <c r="E24" s="815"/>
      <c r="F24" s="808"/>
      <c r="G24" s="808"/>
      <c r="H24" s="808"/>
      <c r="I24" s="808">
        <f t="shared" si="0"/>
        <v>0</v>
      </c>
      <c r="J24" s="816">
        <f t="shared" si="0"/>
        <v>0</v>
      </c>
      <c r="K24" s="817"/>
      <c r="L24" s="817"/>
      <c r="M24" s="808">
        <f t="shared" si="1"/>
        <v>0</v>
      </c>
      <c r="N24" s="818"/>
      <c r="O24" s="848"/>
      <c r="P24" s="808"/>
      <c r="Q24" s="818">
        <f t="shared" si="2"/>
        <v>0</v>
      </c>
    </row>
    <row r="25" spans="1:32" s="839" customFormat="1" ht="15.75" customHeight="1" x14ac:dyDescent="0.25">
      <c r="A25" s="860">
        <f t="shared" si="3"/>
        <v>20</v>
      </c>
      <c r="B25" s="853">
        <v>15</v>
      </c>
      <c r="C25" s="861" t="s">
        <v>627</v>
      </c>
      <c r="D25" s="862"/>
      <c r="E25" s="546">
        <f>+E26</f>
        <v>0</v>
      </c>
      <c r="F25" s="547">
        <f t="shared" ref="F25:H26" si="6">+F26</f>
        <v>0</v>
      </c>
      <c r="G25" s="547">
        <f t="shared" si="6"/>
        <v>0</v>
      </c>
      <c r="H25" s="547">
        <f t="shared" si="6"/>
        <v>0</v>
      </c>
      <c r="I25" s="547">
        <f t="shared" si="0"/>
        <v>0</v>
      </c>
      <c r="J25" s="548">
        <f t="shared" si="0"/>
        <v>0</v>
      </c>
      <c r="K25" s="549"/>
      <c r="L25" s="549">
        <f>+L26</f>
        <v>0</v>
      </c>
      <c r="M25" s="547">
        <f t="shared" si="1"/>
        <v>0</v>
      </c>
      <c r="N25" s="550">
        <f>+N26</f>
        <v>0</v>
      </c>
      <c r="O25" s="838"/>
      <c r="P25" s="547">
        <f>+P26</f>
        <v>0</v>
      </c>
      <c r="Q25" s="550">
        <f t="shared" si="2"/>
        <v>0</v>
      </c>
    </row>
    <row r="26" spans="1:32" s="839" customFormat="1" ht="15.75" customHeight="1" x14ac:dyDescent="0.25">
      <c r="A26" s="840">
        <f t="shared" si="3"/>
        <v>21</v>
      </c>
      <c r="B26" s="841"/>
      <c r="C26" s="863" t="s">
        <v>668</v>
      </c>
      <c r="D26" s="864"/>
      <c r="E26" s="535">
        <f>+E27</f>
        <v>0</v>
      </c>
      <c r="F26" s="536">
        <f t="shared" si="6"/>
        <v>0</v>
      </c>
      <c r="G26" s="536">
        <f t="shared" si="6"/>
        <v>0</v>
      </c>
      <c r="H26" s="536">
        <f t="shared" si="6"/>
        <v>0</v>
      </c>
      <c r="I26" s="536">
        <f t="shared" si="0"/>
        <v>0</v>
      </c>
      <c r="J26" s="537">
        <f t="shared" si="0"/>
        <v>0</v>
      </c>
      <c r="K26" s="538"/>
      <c r="L26" s="538">
        <f>+L27</f>
        <v>0</v>
      </c>
      <c r="M26" s="536">
        <f>+I26-J26</f>
        <v>0</v>
      </c>
      <c r="N26" s="539">
        <f>+N27</f>
        <v>0</v>
      </c>
      <c r="O26" s="838"/>
      <c r="P26" s="536">
        <f>+P27</f>
        <v>0</v>
      </c>
      <c r="Q26" s="539">
        <f>+J26+P26</f>
        <v>0</v>
      </c>
    </row>
    <row r="27" spans="1:32" s="839" customFormat="1" ht="15.75" customHeight="1" x14ac:dyDescent="0.25">
      <c r="A27" s="844">
        <f t="shared" si="3"/>
        <v>22</v>
      </c>
      <c r="B27" s="845"/>
      <c r="C27" s="851" t="s">
        <v>728</v>
      </c>
      <c r="D27" s="847"/>
      <c r="E27" s="804"/>
      <c r="F27" s="805"/>
      <c r="G27" s="805"/>
      <c r="H27" s="805"/>
      <c r="I27" s="805">
        <f t="shared" si="0"/>
        <v>0</v>
      </c>
      <c r="J27" s="806">
        <f t="shared" si="0"/>
        <v>0</v>
      </c>
      <c r="K27" s="807"/>
      <c r="L27" s="807"/>
      <c r="M27" s="805">
        <f>+I27-J27</f>
        <v>0</v>
      </c>
      <c r="N27" s="809"/>
      <c r="O27" s="848"/>
      <c r="P27" s="805"/>
      <c r="Q27" s="809">
        <f>+J27+P27</f>
        <v>0</v>
      </c>
    </row>
    <row r="28" spans="1:32" s="839" customFormat="1" ht="15.75" customHeight="1" x14ac:dyDescent="0.25">
      <c r="A28" s="860">
        <f t="shared" si="3"/>
        <v>23</v>
      </c>
      <c r="B28" s="853">
        <v>16</v>
      </c>
      <c r="C28" s="861" t="s">
        <v>729</v>
      </c>
      <c r="D28" s="865" t="s">
        <v>724</v>
      </c>
      <c r="E28" s="546">
        <f>+E29</f>
        <v>0</v>
      </c>
      <c r="F28" s="547">
        <f t="shared" ref="F28:H29" si="7">+F29</f>
        <v>0</v>
      </c>
      <c r="G28" s="547">
        <f t="shared" si="7"/>
        <v>0</v>
      </c>
      <c r="H28" s="547">
        <f t="shared" si="7"/>
        <v>0</v>
      </c>
      <c r="I28" s="547">
        <f t="shared" si="0"/>
        <v>0</v>
      </c>
      <c r="J28" s="548">
        <f t="shared" si="0"/>
        <v>0</v>
      </c>
      <c r="K28" s="549"/>
      <c r="L28" s="549">
        <f>+L29</f>
        <v>0</v>
      </c>
      <c r="M28" s="547">
        <f t="shared" si="1"/>
        <v>0</v>
      </c>
      <c r="N28" s="550">
        <f>+N29</f>
        <v>0</v>
      </c>
      <c r="O28" s="838"/>
      <c r="P28" s="547">
        <f>+P29</f>
        <v>0</v>
      </c>
      <c r="Q28" s="550">
        <f>+J28+P28</f>
        <v>0</v>
      </c>
    </row>
    <row r="29" spans="1:32" s="839" customFormat="1" ht="15.75" customHeight="1" x14ac:dyDescent="0.25">
      <c r="A29" s="840">
        <f t="shared" si="3"/>
        <v>24</v>
      </c>
      <c r="B29" s="841"/>
      <c r="C29" s="863" t="s">
        <v>668</v>
      </c>
      <c r="D29" s="866" t="s">
        <v>724</v>
      </c>
      <c r="E29" s="535">
        <f>+E30</f>
        <v>0</v>
      </c>
      <c r="F29" s="536">
        <f t="shared" si="7"/>
        <v>0</v>
      </c>
      <c r="G29" s="536">
        <f t="shared" si="7"/>
        <v>0</v>
      </c>
      <c r="H29" s="536">
        <f t="shared" si="7"/>
        <v>0</v>
      </c>
      <c r="I29" s="536">
        <f t="shared" ref="I29:J36" si="8">+E29+G29</f>
        <v>0</v>
      </c>
      <c r="J29" s="537">
        <f t="shared" si="8"/>
        <v>0</v>
      </c>
      <c r="K29" s="538"/>
      <c r="L29" s="538">
        <f>+L30</f>
        <v>0</v>
      </c>
      <c r="M29" s="536">
        <f t="shared" si="1"/>
        <v>0</v>
      </c>
      <c r="N29" s="539">
        <f>+N30</f>
        <v>0</v>
      </c>
      <c r="O29" s="838"/>
      <c r="P29" s="536">
        <f>+P30</f>
        <v>0</v>
      </c>
      <c r="Q29" s="539">
        <f t="shared" si="2"/>
        <v>0</v>
      </c>
    </row>
    <row r="30" spans="1:32" s="823" customFormat="1" ht="15.75" customHeight="1" x14ac:dyDescent="0.25">
      <c r="A30" s="844">
        <f t="shared" si="3"/>
        <v>25</v>
      </c>
      <c r="B30" s="845"/>
      <c r="C30" s="851" t="s">
        <v>728</v>
      </c>
      <c r="D30" s="867" t="s">
        <v>724</v>
      </c>
      <c r="E30" s="804"/>
      <c r="F30" s="805"/>
      <c r="G30" s="805"/>
      <c r="H30" s="805"/>
      <c r="I30" s="805">
        <f t="shared" si="8"/>
        <v>0</v>
      </c>
      <c r="J30" s="806">
        <f t="shared" si="8"/>
        <v>0</v>
      </c>
      <c r="K30" s="807"/>
      <c r="L30" s="807"/>
      <c r="M30" s="805">
        <f t="shared" si="1"/>
        <v>0</v>
      </c>
      <c r="N30" s="809"/>
      <c r="O30" s="848"/>
      <c r="P30" s="805"/>
      <c r="Q30" s="809">
        <f t="shared" si="2"/>
        <v>0</v>
      </c>
    </row>
    <row r="31" spans="1:32" s="839" customFormat="1" ht="15.75" customHeight="1" x14ac:dyDescent="0.25">
      <c r="A31" s="860">
        <f t="shared" si="3"/>
        <v>26</v>
      </c>
      <c r="B31" s="853">
        <v>22</v>
      </c>
      <c r="C31" s="861" t="s">
        <v>629</v>
      </c>
      <c r="D31" s="862"/>
      <c r="E31" s="546">
        <f>+E32</f>
        <v>0</v>
      </c>
      <c r="F31" s="547">
        <f t="shared" ref="F31:H32" si="9">+F32</f>
        <v>0</v>
      </c>
      <c r="G31" s="547">
        <f t="shared" si="9"/>
        <v>0</v>
      </c>
      <c r="H31" s="547">
        <f t="shared" si="9"/>
        <v>0</v>
      </c>
      <c r="I31" s="547">
        <f t="shared" si="8"/>
        <v>0</v>
      </c>
      <c r="J31" s="548">
        <f t="shared" si="8"/>
        <v>0</v>
      </c>
      <c r="K31" s="549"/>
      <c r="L31" s="549">
        <f>+L32</f>
        <v>0</v>
      </c>
      <c r="M31" s="547">
        <f t="shared" si="1"/>
        <v>0</v>
      </c>
      <c r="N31" s="550">
        <f>+N32</f>
        <v>0</v>
      </c>
      <c r="O31" s="838"/>
      <c r="P31" s="547">
        <f>+P32</f>
        <v>0</v>
      </c>
      <c r="Q31" s="550">
        <f t="shared" si="2"/>
        <v>0</v>
      </c>
    </row>
    <row r="32" spans="1:32" s="839" customFormat="1" ht="15.75" customHeight="1" x14ac:dyDescent="0.25">
      <c r="A32" s="840">
        <f t="shared" si="3"/>
        <v>27</v>
      </c>
      <c r="B32" s="841"/>
      <c r="C32" s="863" t="s">
        <v>668</v>
      </c>
      <c r="D32" s="864"/>
      <c r="E32" s="535">
        <f>+E33</f>
        <v>0</v>
      </c>
      <c r="F32" s="536">
        <f t="shared" si="9"/>
        <v>0</v>
      </c>
      <c r="G32" s="536">
        <f t="shared" si="9"/>
        <v>0</v>
      </c>
      <c r="H32" s="536">
        <f t="shared" si="9"/>
        <v>0</v>
      </c>
      <c r="I32" s="536">
        <f t="shared" si="8"/>
        <v>0</v>
      </c>
      <c r="J32" s="537">
        <f t="shared" si="8"/>
        <v>0</v>
      </c>
      <c r="K32" s="538"/>
      <c r="L32" s="538">
        <f>+L33</f>
        <v>0</v>
      </c>
      <c r="M32" s="536">
        <f>+I32-J32</f>
        <v>0</v>
      </c>
      <c r="N32" s="539">
        <f>+N33</f>
        <v>0</v>
      </c>
      <c r="O32" s="838"/>
      <c r="P32" s="536">
        <f>+P33</f>
        <v>0</v>
      </c>
      <c r="Q32" s="539">
        <f>+J32+P32</f>
        <v>0</v>
      </c>
    </row>
    <row r="33" spans="1:17" s="839" customFormat="1" ht="15.75" customHeight="1" x14ac:dyDescent="0.25">
      <c r="A33" s="844">
        <f t="shared" si="3"/>
        <v>28</v>
      </c>
      <c r="B33" s="845"/>
      <c r="C33" s="851" t="s">
        <v>728</v>
      </c>
      <c r="D33" s="847"/>
      <c r="E33" s="815"/>
      <c r="F33" s="808"/>
      <c r="G33" s="808"/>
      <c r="H33" s="808"/>
      <c r="I33" s="808">
        <f t="shared" si="8"/>
        <v>0</v>
      </c>
      <c r="J33" s="816">
        <f t="shared" si="8"/>
        <v>0</v>
      </c>
      <c r="K33" s="817"/>
      <c r="L33" s="817"/>
      <c r="M33" s="808">
        <f>+I33-J33</f>
        <v>0</v>
      </c>
      <c r="N33" s="818"/>
      <c r="O33" s="848"/>
      <c r="P33" s="808"/>
      <c r="Q33" s="818">
        <f>+J33+P33</f>
        <v>0</v>
      </c>
    </row>
    <row r="34" spans="1:17" s="839" customFormat="1" ht="15.75" customHeight="1" x14ac:dyDescent="0.25">
      <c r="A34" s="860">
        <f t="shared" si="3"/>
        <v>29</v>
      </c>
      <c r="B34" s="853">
        <v>23</v>
      </c>
      <c r="C34" s="861" t="s">
        <v>730</v>
      </c>
      <c r="D34" s="865" t="s">
        <v>724</v>
      </c>
      <c r="E34" s="546">
        <f>+E35</f>
        <v>0</v>
      </c>
      <c r="F34" s="547">
        <f t="shared" ref="F34:H35" si="10">+F35</f>
        <v>0</v>
      </c>
      <c r="G34" s="547">
        <f t="shared" si="10"/>
        <v>0</v>
      </c>
      <c r="H34" s="547">
        <f t="shared" si="10"/>
        <v>0</v>
      </c>
      <c r="I34" s="547">
        <f t="shared" si="8"/>
        <v>0</v>
      </c>
      <c r="J34" s="548">
        <f t="shared" si="8"/>
        <v>0</v>
      </c>
      <c r="K34" s="549"/>
      <c r="L34" s="549">
        <f>+L35</f>
        <v>0</v>
      </c>
      <c r="M34" s="547">
        <f t="shared" si="1"/>
        <v>0</v>
      </c>
      <c r="N34" s="550">
        <f>+N35</f>
        <v>0</v>
      </c>
      <c r="O34" s="838"/>
      <c r="P34" s="547">
        <f>+P35</f>
        <v>0</v>
      </c>
      <c r="Q34" s="550">
        <f>+J34+P34</f>
        <v>0</v>
      </c>
    </row>
    <row r="35" spans="1:17" s="839" customFormat="1" ht="15.75" customHeight="1" x14ac:dyDescent="0.25">
      <c r="A35" s="840">
        <f t="shared" si="3"/>
        <v>30</v>
      </c>
      <c r="B35" s="841"/>
      <c r="C35" s="863" t="s">
        <v>668</v>
      </c>
      <c r="D35" s="866" t="s">
        <v>724</v>
      </c>
      <c r="E35" s="535">
        <f>+E36</f>
        <v>0</v>
      </c>
      <c r="F35" s="536">
        <f t="shared" si="10"/>
        <v>0</v>
      </c>
      <c r="G35" s="536">
        <f t="shared" si="10"/>
        <v>0</v>
      </c>
      <c r="H35" s="536">
        <f t="shared" si="10"/>
        <v>0</v>
      </c>
      <c r="I35" s="536">
        <f t="shared" si="8"/>
        <v>0</v>
      </c>
      <c r="J35" s="537">
        <f t="shared" si="8"/>
        <v>0</v>
      </c>
      <c r="K35" s="538"/>
      <c r="L35" s="538">
        <f>+L36</f>
        <v>0</v>
      </c>
      <c r="M35" s="536">
        <f t="shared" si="1"/>
        <v>0</v>
      </c>
      <c r="N35" s="539">
        <f>+N36</f>
        <v>0</v>
      </c>
      <c r="O35" s="838"/>
      <c r="P35" s="536">
        <f>+P36</f>
        <v>0</v>
      </c>
      <c r="Q35" s="539">
        <f t="shared" si="2"/>
        <v>0</v>
      </c>
    </row>
    <row r="36" spans="1:17" s="823" customFormat="1" ht="15.75" customHeight="1" thickBot="1" x14ac:dyDescent="0.3">
      <c r="A36" s="868">
        <f t="shared" si="3"/>
        <v>31</v>
      </c>
      <c r="B36" s="869"/>
      <c r="C36" s="870" t="s">
        <v>728</v>
      </c>
      <c r="D36" s="871" t="s">
        <v>724</v>
      </c>
      <c r="E36" s="804"/>
      <c r="F36" s="805"/>
      <c r="G36" s="805"/>
      <c r="H36" s="805"/>
      <c r="I36" s="805">
        <f t="shared" si="8"/>
        <v>0</v>
      </c>
      <c r="J36" s="806">
        <f t="shared" si="8"/>
        <v>0</v>
      </c>
      <c r="K36" s="807"/>
      <c r="L36" s="807"/>
      <c r="M36" s="805">
        <f t="shared" si="1"/>
        <v>0</v>
      </c>
      <c r="N36" s="809"/>
      <c r="O36" s="848"/>
      <c r="P36" s="805"/>
      <c r="Q36" s="809">
        <f t="shared" si="2"/>
        <v>0</v>
      </c>
    </row>
    <row r="37" spans="1:17" s="823" customFormat="1" ht="15.75" customHeight="1" x14ac:dyDescent="0.25">
      <c r="A37" s="872">
        <f t="shared" si="3"/>
        <v>32</v>
      </c>
      <c r="B37" s="873"/>
      <c r="C37" s="874" t="s">
        <v>731</v>
      </c>
      <c r="D37" s="875"/>
      <c r="E37" s="693">
        <f t="shared" ref="E37:J37" si="11">+E6+E25+E31</f>
        <v>7445.5940000000001</v>
      </c>
      <c r="F37" s="694">
        <f t="shared" si="11"/>
        <v>6360.9279999999999</v>
      </c>
      <c r="G37" s="694">
        <f t="shared" si="11"/>
        <v>3207.5</v>
      </c>
      <c r="H37" s="694">
        <f t="shared" si="11"/>
        <v>1650.4469999999999</v>
      </c>
      <c r="I37" s="694">
        <f t="shared" si="11"/>
        <v>10653.094000000001</v>
      </c>
      <c r="J37" s="695">
        <f t="shared" si="11"/>
        <v>8011.375</v>
      </c>
      <c r="K37" s="696"/>
      <c r="L37" s="696">
        <f>+L6+L25+L31</f>
        <v>0</v>
      </c>
      <c r="M37" s="694">
        <f>+M6+M25+M31</f>
        <v>2641.719000000001</v>
      </c>
      <c r="N37" s="697">
        <f>+N6+N25+N31</f>
        <v>0</v>
      </c>
      <c r="O37" s="876"/>
      <c r="P37" s="694">
        <f>+P6+P25+P31</f>
        <v>0</v>
      </c>
      <c r="Q37" s="697">
        <f>+Q6+Q25+Q31</f>
        <v>8011.375</v>
      </c>
    </row>
    <row r="38" spans="1:17" s="823" customFormat="1" ht="15.75" customHeight="1" thickBot="1" x14ac:dyDescent="0.3">
      <c r="A38" s="877">
        <f t="shared" si="3"/>
        <v>33</v>
      </c>
      <c r="B38" s="878"/>
      <c r="C38" s="879" t="s">
        <v>732</v>
      </c>
      <c r="D38" s="880" t="s">
        <v>724</v>
      </c>
      <c r="E38" s="698">
        <f t="shared" ref="E38:J38" si="12">+E16+E28+E34</f>
        <v>0</v>
      </c>
      <c r="F38" s="699">
        <f t="shared" si="12"/>
        <v>0</v>
      </c>
      <c r="G38" s="699">
        <f t="shared" si="12"/>
        <v>0</v>
      </c>
      <c r="H38" s="699">
        <f t="shared" si="12"/>
        <v>0</v>
      </c>
      <c r="I38" s="699">
        <f t="shared" si="12"/>
        <v>0</v>
      </c>
      <c r="J38" s="700">
        <f t="shared" si="12"/>
        <v>0</v>
      </c>
      <c r="K38" s="701"/>
      <c r="L38" s="701">
        <f>+L16+L28+L34</f>
        <v>0</v>
      </c>
      <c r="M38" s="699">
        <f>+M16+M28+M34</f>
        <v>0</v>
      </c>
      <c r="N38" s="702">
        <f>+N16+N28+N34</f>
        <v>0</v>
      </c>
      <c r="O38" s="881"/>
      <c r="P38" s="699">
        <f>+P16+P28+P34</f>
        <v>0</v>
      </c>
      <c r="Q38" s="702">
        <f>+Q16+Q28+Q34</f>
        <v>0</v>
      </c>
    </row>
    <row r="39" spans="1:17" s="823" customFormat="1" ht="15.75" customHeight="1" x14ac:dyDescent="0.25">
      <c r="A39" s="822"/>
      <c r="B39" s="822"/>
      <c r="C39" s="839"/>
      <c r="D39" s="839"/>
      <c r="E39" s="819"/>
      <c r="F39" s="819"/>
      <c r="G39" s="819"/>
      <c r="H39" s="819"/>
      <c r="I39" s="819"/>
      <c r="J39" s="819"/>
      <c r="K39" s="819"/>
      <c r="L39" s="819"/>
      <c r="M39" s="819"/>
      <c r="N39" s="819"/>
      <c r="O39" s="838"/>
      <c r="P39" s="819"/>
      <c r="Q39" s="819"/>
    </row>
    <row r="40" spans="1:17" s="823" customFormat="1" ht="15.75" customHeight="1" x14ac:dyDescent="0.25">
      <c r="A40" s="823" t="s">
        <v>395</v>
      </c>
      <c r="C40" s="820"/>
      <c r="D40" s="820"/>
      <c r="E40" s="820"/>
      <c r="F40" s="820"/>
      <c r="G40" s="820"/>
      <c r="H40" s="820"/>
      <c r="I40" s="820"/>
      <c r="J40" s="820"/>
      <c r="K40" s="820"/>
      <c r="L40" s="820"/>
      <c r="M40" s="820"/>
      <c r="N40" s="820"/>
      <c r="O40" s="820"/>
      <c r="P40" s="820"/>
      <c r="Q40" s="820"/>
    </row>
    <row r="41" spans="1:17" ht="57.75" customHeight="1" x14ac:dyDescent="0.25">
      <c r="A41" s="1127" t="s">
        <v>733</v>
      </c>
      <c r="B41" s="1127"/>
      <c r="C41" s="1128"/>
      <c r="D41" s="1128"/>
      <c r="E41" s="1128"/>
      <c r="F41" s="1128"/>
      <c r="G41" s="1128"/>
      <c r="H41" s="1128"/>
      <c r="I41" s="1128"/>
      <c r="J41" s="1128"/>
      <c r="K41" s="1128"/>
      <c r="L41" s="1128"/>
      <c r="M41" s="1128"/>
      <c r="N41" s="1128"/>
      <c r="O41" s="1128"/>
      <c r="P41" s="1128"/>
      <c r="Q41" s="1128"/>
    </row>
    <row r="42" spans="1:17" ht="15" customHeight="1" x14ac:dyDescent="0.25">
      <c r="A42" s="1127" t="s">
        <v>734</v>
      </c>
      <c r="B42" s="1127"/>
      <c r="C42" s="1128"/>
      <c r="D42" s="1128"/>
      <c r="E42" s="1128"/>
      <c r="F42" s="1128"/>
      <c r="G42" s="1128"/>
      <c r="H42" s="1128"/>
      <c r="I42" s="1128"/>
      <c r="J42" s="1128"/>
      <c r="K42" s="1128"/>
      <c r="L42" s="1128"/>
      <c r="M42" s="1128"/>
      <c r="N42" s="1128"/>
      <c r="O42" s="1128"/>
      <c r="P42" s="1128"/>
      <c r="Q42" s="1128"/>
    </row>
    <row r="43" spans="1:17" ht="27.6" customHeight="1" x14ac:dyDescent="0.25">
      <c r="A43" s="1127" t="s">
        <v>735</v>
      </c>
      <c r="B43" s="1127"/>
      <c r="C43" s="1128"/>
      <c r="D43" s="1128"/>
      <c r="E43" s="1128"/>
      <c r="F43" s="1128"/>
      <c r="G43" s="1128"/>
      <c r="H43" s="1128"/>
      <c r="I43" s="1128"/>
      <c r="J43" s="1128"/>
      <c r="K43" s="1128"/>
      <c r="L43" s="1128"/>
      <c r="M43" s="1128"/>
      <c r="N43" s="1128"/>
      <c r="O43" s="1128"/>
      <c r="P43" s="1128"/>
      <c r="Q43" s="1128"/>
    </row>
    <row r="44" spans="1:17" ht="15" customHeight="1" x14ac:dyDescent="0.25">
      <c r="A44" s="1127" t="s">
        <v>736</v>
      </c>
      <c r="B44" s="1127"/>
      <c r="C44" s="1128"/>
      <c r="D44" s="1128"/>
      <c r="E44" s="1128"/>
      <c r="F44" s="1128"/>
      <c r="G44" s="1128"/>
      <c r="H44" s="1128"/>
      <c r="I44" s="1128"/>
      <c r="J44" s="1128"/>
      <c r="K44" s="1128"/>
      <c r="L44" s="1128"/>
      <c r="M44" s="1128"/>
      <c r="N44" s="1128"/>
      <c r="O44" s="1128"/>
      <c r="P44" s="1128"/>
      <c r="Q44" s="1128"/>
    </row>
    <row r="45" spans="1:17" ht="15" customHeight="1" x14ac:dyDescent="0.25">
      <c r="A45" s="1127" t="s">
        <v>737</v>
      </c>
      <c r="B45" s="1127"/>
      <c r="C45" s="1128"/>
      <c r="D45" s="1128"/>
      <c r="E45" s="1128"/>
      <c r="F45" s="1128"/>
      <c r="G45" s="1128"/>
      <c r="H45" s="1128"/>
      <c r="I45" s="1128"/>
      <c r="J45" s="1128"/>
      <c r="K45" s="1128"/>
      <c r="L45" s="1128"/>
      <c r="M45" s="1128"/>
      <c r="N45" s="1128"/>
      <c r="O45" s="1128"/>
      <c r="P45" s="1128"/>
      <c r="Q45" s="1128"/>
    </row>
    <row r="46" spans="1:17" ht="15" customHeight="1" x14ac:dyDescent="0.25">
      <c r="A46" s="1127" t="s">
        <v>738</v>
      </c>
      <c r="B46" s="1127"/>
      <c r="C46" s="1128"/>
      <c r="D46" s="1128"/>
      <c r="E46" s="1128"/>
      <c r="F46" s="1128"/>
      <c r="G46" s="1128"/>
      <c r="H46" s="1128"/>
      <c r="I46" s="1128"/>
      <c r="J46" s="1128"/>
      <c r="K46" s="1128"/>
      <c r="L46" s="1128"/>
      <c r="M46" s="1128"/>
      <c r="N46" s="1128"/>
      <c r="O46" s="1128"/>
      <c r="P46" s="1128"/>
      <c r="Q46" s="1128"/>
    </row>
    <row r="47" spans="1:17" ht="15" customHeight="1" x14ac:dyDescent="0.25">
      <c r="A47" s="1127" t="s">
        <v>739</v>
      </c>
      <c r="B47" s="1127"/>
      <c r="C47" s="1128"/>
      <c r="D47" s="1128"/>
      <c r="E47" s="1128"/>
      <c r="F47" s="1128"/>
      <c r="G47" s="1128"/>
      <c r="H47" s="1128"/>
      <c r="I47" s="1128"/>
      <c r="J47" s="1128"/>
      <c r="K47" s="1128"/>
      <c r="L47" s="1128"/>
      <c r="M47" s="1128"/>
      <c r="N47" s="1128"/>
      <c r="O47" s="1128"/>
      <c r="P47" s="1128"/>
      <c r="Q47" s="1128"/>
    </row>
    <row r="48" spans="1:17" ht="15" customHeight="1" x14ac:dyDescent="0.25">
      <c r="A48" s="1127" t="s">
        <v>740</v>
      </c>
      <c r="B48" s="1127"/>
      <c r="C48" s="1128"/>
      <c r="D48" s="1128"/>
      <c r="E48" s="1128"/>
      <c r="F48" s="1128"/>
      <c r="G48" s="1128"/>
      <c r="H48" s="1128"/>
      <c r="I48" s="1128"/>
      <c r="J48" s="1128"/>
      <c r="K48" s="1128"/>
      <c r="L48" s="1128"/>
      <c r="M48" s="1128"/>
      <c r="N48" s="1128"/>
      <c r="O48" s="1128"/>
      <c r="P48" s="1128"/>
      <c r="Q48" s="1128"/>
    </row>
    <row r="49" spans="1:17" ht="27.75" customHeight="1" x14ac:dyDescent="0.25">
      <c r="A49" s="1127" t="s">
        <v>741</v>
      </c>
      <c r="B49" s="1127"/>
      <c r="C49" s="1128"/>
      <c r="D49" s="1128"/>
      <c r="E49" s="1128"/>
      <c r="F49" s="1128"/>
      <c r="G49" s="1128"/>
      <c r="H49" s="1128"/>
      <c r="I49" s="1128"/>
      <c r="J49" s="1128"/>
      <c r="K49" s="1128"/>
      <c r="L49" s="1128"/>
      <c r="M49" s="1128"/>
      <c r="N49" s="1128"/>
      <c r="O49" s="1128"/>
      <c r="P49" s="1128"/>
      <c r="Q49" s="1128"/>
    </row>
    <row r="50" spans="1:17" ht="15.6" customHeight="1" x14ac:dyDescent="0.25">
      <c r="A50" s="1127" t="s">
        <v>742</v>
      </c>
      <c r="B50" s="1127"/>
      <c r="C50" s="1128"/>
      <c r="D50" s="1128"/>
      <c r="E50" s="1128"/>
      <c r="F50" s="1128"/>
      <c r="G50" s="1128"/>
      <c r="H50" s="1128"/>
      <c r="I50" s="1128"/>
      <c r="J50" s="1128"/>
      <c r="K50" s="1128"/>
      <c r="L50" s="1128"/>
      <c r="M50" s="1128"/>
      <c r="N50" s="1128"/>
      <c r="O50" s="1128"/>
      <c r="P50" s="1128"/>
      <c r="Q50" s="1128"/>
    </row>
    <row r="51" spans="1:17" ht="15.6" customHeight="1" x14ac:dyDescent="0.25">
      <c r="A51" s="823"/>
      <c r="B51" s="823"/>
    </row>
  </sheetData>
  <mergeCells count="23">
    <mergeCell ref="C3:C5"/>
    <mergeCell ref="M3:M4"/>
    <mergeCell ref="N3:N4"/>
    <mergeCell ref="P3:P4"/>
    <mergeCell ref="D3:D5"/>
    <mergeCell ref="E3:F3"/>
    <mergeCell ref="G3:H3"/>
    <mergeCell ref="A49:Q49"/>
    <mergeCell ref="A50:Q50"/>
    <mergeCell ref="Q3:Q4"/>
    <mergeCell ref="A41:Q41"/>
    <mergeCell ref="A42:Q42"/>
    <mergeCell ref="A43:Q43"/>
    <mergeCell ref="A44:Q44"/>
    <mergeCell ref="A46:Q46"/>
    <mergeCell ref="A47:Q47"/>
    <mergeCell ref="A48:Q48"/>
    <mergeCell ref="A45:Q45"/>
    <mergeCell ref="I3:J3"/>
    <mergeCell ref="K3:K4"/>
    <mergeCell ref="L3:L4"/>
    <mergeCell ref="A3:A5"/>
    <mergeCell ref="B3:B5"/>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B57-7B44-402E-9253-D176BB330B54}">
  <sheetPr>
    <pageSetUpPr fitToPage="1"/>
  </sheetPr>
  <dimension ref="A1:K47"/>
  <sheetViews>
    <sheetView zoomScaleNormal="100" workbookViewId="0">
      <selection activeCell="F9" sqref="F9:G9"/>
    </sheetView>
  </sheetViews>
  <sheetFormatPr defaultRowHeight="12.75" x14ac:dyDescent="0.25"/>
  <cols>
    <col min="1" max="1" width="3.28515625" style="6" customWidth="1"/>
    <col min="2" max="2" width="7.85546875" style="6" customWidth="1"/>
    <col min="3" max="3" width="56.7109375" style="6" customWidth="1"/>
    <col min="4" max="4" width="4.42578125" style="6" customWidth="1"/>
    <col min="5" max="5" width="11.5703125" style="6" customWidth="1"/>
    <col min="6" max="6" width="6" style="6" customWidth="1"/>
    <col min="7" max="7" width="11.42578125" style="6" customWidth="1"/>
    <col min="8" max="8" width="6.28515625" style="6" customWidth="1"/>
    <col min="9" max="9" width="12.42578125" style="6" customWidth="1"/>
    <col min="10" max="10" width="2.42578125" style="6" customWidth="1"/>
    <col min="11" max="11" width="29.85546875" style="6" customWidth="1"/>
    <col min="12" max="16384" width="9.140625" style="6"/>
  </cols>
  <sheetData>
    <row r="1" spans="1:11" ht="15.75" x14ac:dyDescent="0.25">
      <c r="A1" s="47" t="s">
        <v>743</v>
      </c>
      <c r="B1" s="11"/>
      <c r="C1" s="11"/>
      <c r="D1" s="11"/>
      <c r="E1" s="41"/>
      <c r="F1" s="41"/>
      <c r="G1" s="12"/>
      <c r="H1" s="12"/>
      <c r="I1" s="48"/>
      <c r="J1" s="31"/>
      <c r="K1" s="8"/>
    </row>
    <row r="2" spans="1:11" s="3" customFormat="1" ht="13.5" thickBot="1" x14ac:dyDescent="0.3">
      <c r="A2" s="12"/>
      <c r="B2" s="12"/>
      <c r="C2" s="12"/>
      <c r="D2" s="12"/>
      <c r="E2" s="12"/>
      <c r="F2" s="12"/>
      <c r="G2" s="12"/>
      <c r="H2" s="12"/>
      <c r="I2" s="13" t="s">
        <v>700</v>
      </c>
      <c r="J2" s="12"/>
      <c r="K2" s="2"/>
    </row>
    <row r="3" spans="1:11" s="7" customFormat="1" ht="19.5" customHeight="1" x14ac:dyDescent="0.25">
      <c r="A3" s="1195" t="s">
        <v>519</v>
      </c>
      <c r="B3" s="1197" t="s">
        <v>744</v>
      </c>
      <c r="C3" s="1197"/>
      <c r="D3" s="1200" t="s">
        <v>745</v>
      </c>
      <c r="E3" s="1201"/>
      <c r="F3" s="1201"/>
      <c r="G3" s="1201"/>
      <c r="H3" s="1201"/>
      <c r="I3" s="1202"/>
      <c r="J3" s="34"/>
      <c r="K3" s="104"/>
    </row>
    <row r="4" spans="1:11" s="7" customFormat="1" ht="24" customHeight="1" thickBot="1" x14ac:dyDescent="0.3">
      <c r="A4" s="1196"/>
      <c r="B4" s="1198"/>
      <c r="C4" s="1198"/>
      <c r="D4" s="1203" t="s">
        <v>746</v>
      </c>
      <c r="E4" s="1204"/>
      <c r="F4" s="1203" t="s">
        <v>747</v>
      </c>
      <c r="G4" s="1204"/>
      <c r="H4" s="1203" t="s">
        <v>748</v>
      </c>
      <c r="I4" s="1205"/>
      <c r="J4" s="34"/>
      <c r="K4" s="104"/>
    </row>
    <row r="5" spans="1:11" s="7" customFormat="1" ht="12.75" customHeight="1" x14ac:dyDescent="0.25">
      <c r="A5" s="220" t="s">
        <v>749</v>
      </c>
      <c r="B5" s="1199" t="s">
        <v>750</v>
      </c>
      <c r="C5" s="1199"/>
      <c r="D5" s="1162">
        <f>SUM(D6:E10)</f>
        <v>0</v>
      </c>
      <c r="E5" s="1163"/>
      <c r="F5" s="1162">
        <f>SUM(F6:G10)</f>
        <v>8834</v>
      </c>
      <c r="G5" s="1163"/>
      <c r="H5" s="1160">
        <f t="shared" ref="H5:H23" si="0">SUM(D5+F5)</f>
        <v>8834</v>
      </c>
      <c r="I5" s="1161"/>
      <c r="J5" s="34"/>
      <c r="K5" s="104"/>
    </row>
    <row r="6" spans="1:11" s="7" customFormat="1" ht="12.75" customHeight="1" x14ac:dyDescent="0.2">
      <c r="A6" s="402" t="s">
        <v>751</v>
      </c>
      <c r="B6" s="1179" t="s">
        <v>546</v>
      </c>
      <c r="C6" s="444" t="s">
        <v>752</v>
      </c>
      <c r="D6" s="1158">
        <v>0</v>
      </c>
      <c r="E6" s="1159"/>
      <c r="F6" s="1158">
        <v>0</v>
      </c>
      <c r="G6" s="1159"/>
      <c r="H6" s="1164">
        <f t="shared" si="0"/>
        <v>0</v>
      </c>
      <c r="I6" s="1165"/>
      <c r="J6" s="34"/>
      <c r="K6" s="4"/>
    </row>
    <row r="7" spans="1:11" s="7" customFormat="1" ht="12.75" customHeight="1" x14ac:dyDescent="0.2">
      <c r="A7" s="402" t="s">
        <v>753</v>
      </c>
      <c r="B7" s="1180"/>
      <c r="C7" s="444" t="s">
        <v>754</v>
      </c>
      <c r="D7" s="1158"/>
      <c r="E7" s="1159"/>
      <c r="F7" s="1158">
        <v>3775</v>
      </c>
      <c r="G7" s="1159"/>
      <c r="H7" s="1164">
        <f t="shared" si="0"/>
        <v>3775</v>
      </c>
      <c r="I7" s="1165"/>
      <c r="J7" s="34"/>
      <c r="K7" s="4"/>
    </row>
    <row r="8" spans="1:11" s="7" customFormat="1" ht="12.75" customHeight="1" x14ac:dyDescent="0.2">
      <c r="A8" s="402" t="s">
        <v>755</v>
      </c>
      <c r="B8" s="1180"/>
      <c r="C8" s="444" t="s">
        <v>756</v>
      </c>
      <c r="D8" s="1158"/>
      <c r="E8" s="1159"/>
      <c r="F8" s="1158">
        <v>0</v>
      </c>
      <c r="G8" s="1159"/>
      <c r="H8" s="1164">
        <f t="shared" si="0"/>
        <v>0</v>
      </c>
      <c r="I8" s="1165"/>
      <c r="J8" s="34"/>
      <c r="K8" s="4"/>
    </row>
    <row r="9" spans="1:11" s="7" customFormat="1" ht="12.75" customHeight="1" x14ac:dyDescent="0.2">
      <c r="A9" s="402" t="s">
        <v>757</v>
      </c>
      <c r="B9" s="1180"/>
      <c r="C9" s="444" t="s">
        <v>758</v>
      </c>
      <c r="D9" s="1193"/>
      <c r="E9" s="1194"/>
      <c r="F9" s="1158">
        <v>5059</v>
      </c>
      <c r="G9" s="1159"/>
      <c r="H9" s="1164">
        <f>SUM(D9+F9)</f>
        <v>5059</v>
      </c>
      <c r="I9" s="1165"/>
      <c r="J9" s="34"/>
      <c r="K9" s="4"/>
    </row>
    <row r="10" spans="1:11" s="7" customFormat="1" ht="12.75" customHeight="1" x14ac:dyDescent="0.2">
      <c r="A10" s="402" t="s">
        <v>759</v>
      </c>
      <c r="B10" s="1181"/>
      <c r="C10" s="444" t="s">
        <v>760</v>
      </c>
      <c r="D10" s="1158"/>
      <c r="E10" s="1159"/>
      <c r="F10" s="1158"/>
      <c r="G10" s="1159"/>
      <c r="H10" s="1164">
        <f t="shared" si="0"/>
        <v>0</v>
      </c>
      <c r="I10" s="1165"/>
      <c r="J10" s="34"/>
      <c r="K10" s="4"/>
    </row>
    <row r="11" spans="1:11" s="7" customFormat="1" ht="12.75" customHeight="1" x14ac:dyDescent="0.2">
      <c r="A11" s="218" t="s">
        <v>761</v>
      </c>
      <c r="B11" s="1192" t="s">
        <v>762</v>
      </c>
      <c r="C11" s="1185"/>
      <c r="D11" s="1156"/>
      <c r="E11" s="1157"/>
      <c r="F11" s="1170"/>
      <c r="G11" s="1171"/>
      <c r="H11" s="1172">
        <f t="shared" si="0"/>
        <v>0</v>
      </c>
      <c r="I11" s="1173"/>
      <c r="J11" s="34"/>
      <c r="K11" s="4"/>
    </row>
    <row r="12" spans="1:11" s="7" customFormat="1" ht="12.75" customHeight="1" x14ac:dyDescent="0.2">
      <c r="A12" s="799" t="s">
        <v>763</v>
      </c>
      <c r="B12" s="801" t="s">
        <v>764</v>
      </c>
      <c r="C12" s="797" t="s">
        <v>765</v>
      </c>
      <c r="D12" s="802"/>
      <c r="E12" s="457"/>
      <c r="F12" s="457">
        <v>108</v>
      </c>
      <c r="G12" s="457">
        <v>11271</v>
      </c>
      <c r="H12" s="892">
        <f t="shared" si="0"/>
        <v>108</v>
      </c>
      <c r="I12" s="798">
        <f>SUM(E12+G12)</f>
        <v>11271</v>
      </c>
      <c r="J12" s="34"/>
      <c r="K12" s="4"/>
    </row>
    <row r="13" spans="1:11" s="7" customFormat="1" ht="12.75" customHeight="1" x14ac:dyDescent="0.2">
      <c r="A13" s="218" t="s">
        <v>608</v>
      </c>
      <c r="B13" s="800" t="s">
        <v>766</v>
      </c>
      <c r="C13" s="446"/>
      <c r="D13" s="1170">
        <f>SUM(E14:E17)</f>
        <v>0</v>
      </c>
      <c r="E13" s="1171"/>
      <c r="F13" s="1170">
        <f>SUM(F14:G17)</f>
        <v>1668</v>
      </c>
      <c r="G13" s="1171"/>
      <c r="H13" s="1172">
        <f t="shared" si="0"/>
        <v>1668</v>
      </c>
      <c r="I13" s="1173"/>
      <c r="J13" s="34"/>
      <c r="K13" s="4"/>
    </row>
    <row r="14" spans="1:11" s="7" customFormat="1" ht="12.75" customHeight="1" x14ac:dyDescent="0.2">
      <c r="A14" s="402" t="s">
        <v>767</v>
      </c>
      <c r="B14" s="1179" t="s">
        <v>546</v>
      </c>
      <c r="C14" s="421" t="s">
        <v>768</v>
      </c>
      <c r="D14" s="1166"/>
      <c r="E14" s="1167"/>
      <c r="F14" s="1168">
        <v>0</v>
      </c>
      <c r="G14" s="1169"/>
      <c r="H14" s="1164">
        <f t="shared" si="0"/>
        <v>0</v>
      </c>
      <c r="I14" s="1165"/>
      <c r="J14" s="34"/>
      <c r="K14" s="4"/>
    </row>
    <row r="15" spans="1:11" s="7" customFormat="1" ht="12.75" customHeight="1" x14ac:dyDescent="0.2">
      <c r="A15" s="402" t="s">
        <v>769</v>
      </c>
      <c r="B15" s="1180"/>
      <c r="C15" s="421" t="s">
        <v>770</v>
      </c>
      <c r="D15" s="1166"/>
      <c r="E15" s="1167"/>
      <c r="F15" s="1168">
        <v>0</v>
      </c>
      <c r="G15" s="1169"/>
      <c r="H15" s="1164">
        <f t="shared" si="0"/>
        <v>0</v>
      </c>
      <c r="I15" s="1165"/>
      <c r="J15" s="34"/>
      <c r="K15" s="4"/>
    </row>
    <row r="16" spans="1:11" s="7" customFormat="1" ht="12.75" customHeight="1" x14ac:dyDescent="0.2">
      <c r="A16" s="402" t="s">
        <v>771</v>
      </c>
      <c r="B16" s="1180"/>
      <c r="C16" s="421" t="s">
        <v>772</v>
      </c>
      <c r="D16" s="1166"/>
      <c r="E16" s="1167"/>
      <c r="F16" s="1168">
        <v>1348</v>
      </c>
      <c r="G16" s="1169"/>
      <c r="H16" s="1164">
        <f t="shared" si="0"/>
        <v>1348</v>
      </c>
      <c r="I16" s="1165"/>
      <c r="J16" s="34"/>
      <c r="K16" s="4"/>
    </row>
    <row r="17" spans="1:11" s="7" customFormat="1" ht="12.75" customHeight="1" x14ac:dyDescent="0.2">
      <c r="A17" s="402" t="s">
        <v>773</v>
      </c>
      <c r="B17" s="1181"/>
      <c r="C17" s="421" t="s">
        <v>774</v>
      </c>
      <c r="D17" s="1166"/>
      <c r="E17" s="1167"/>
      <c r="F17" s="1168">
        <v>320</v>
      </c>
      <c r="G17" s="1169"/>
      <c r="H17" s="1164">
        <f t="shared" si="0"/>
        <v>320</v>
      </c>
      <c r="I17" s="1165"/>
      <c r="J17" s="34"/>
      <c r="K17" s="4"/>
    </row>
    <row r="18" spans="1:11" s="7" customFormat="1" ht="12.75" customHeight="1" x14ac:dyDescent="0.2">
      <c r="A18" s="218" t="s">
        <v>616</v>
      </c>
      <c r="B18" s="445" t="s">
        <v>775</v>
      </c>
      <c r="C18" s="446"/>
      <c r="D18" s="1170">
        <f>SUM(D19:E21)</f>
        <v>1941</v>
      </c>
      <c r="E18" s="1171"/>
      <c r="F18" s="1170">
        <f>SUM(F19:G21)</f>
        <v>52</v>
      </c>
      <c r="G18" s="1171"/>
      <c r="H18" s="1172">
        <f t="shared" si="0"/>
        <v>1993</v>
      </c>
      <c r="I18" s="1173"/>
      <c r="J18" s="34"/>
      <c r="K18" s="4"/>
    </row>
    <row r="19" spans="1:11" s="7" customFormat="1" ht="12.75" customHeight="1" x14ac:dyDescent="0.2">
      <c r="A19" s="402" t="s">
        <v>776</v>
      </c>
      <c r="B19" s="1179" t="s">
        <v>546</v>
      </c>
      <c r="C19" s="447" t="s">
        <v>768</v>
      </c>
      <c r="D19" s="1158"/>
      <c r="E19" s="1159"/>
      <c r="F19" s="1168"/>
      <c r="G19" s="1169"/>
      <c r="H19" s="1164">
        <f t="shared" si="0"/>
        <v>0</v>
      </c>
      <c r="I19" s="1165"/>
      <c r="J19" s="34"/>
      <c r="K19" s="4"/>
    </row>
    <row r="20" spans="1:11" s="7" customFormat="1" ht="12.75" customHeight="1" x14ac:dyDescent="0.2">
      <c r="A20" s="402" t="s">
        <v>777</v>
      </c>
      <c r="B20" s="1180"/>
      <c r="C20" s="447" t="s">
        <v>770</v>
      </c>
      <c r="D20" s="1158"/>
      <c r="E20" s="1159"/>
      <c r="F20" s="1168"/>
      <c r="G20" s="1169"/>
      <c r="H20" s="1164">
        <f t="shared" si="0"/>
        <v>0</v>
      </c>
      <c r="I20" s="1165"/>
      <c r="J20" s="34"/>
      <c r="K20" s="4"/>
    </row>
    <row r="21" spans="1:11" ht="12.75" customHeight="1" x14ac:dyDescent="0.2">
      <c r="A21" s="402" t="s">
        <v>778</v>
      </c>
      <c r="B21" s="1181"/>
      <c r="C21" s="447" t="s">
        <v>774</v>
      </c>
      <c r="D21" s="1158">
        <v>1941</v>
      </c>
      <c r="E21" s="1159"/>
      <c r="F21" s="1168">
        <v>52</v>
      </c>
      <c r="G21" s="1169"/>
      <c r="H21" s="1164">
        <f t="shared" si="0"/>
        <v>1993</v>
      </c>
      <c r="I21" s="1165"/>
      <c r="J21" s="34"/>
      <c r="K21" s="4"/>
    </row>
    <row r="22" spans="1:11" ht="12.75" customHeight="1" x14ac:dyDescent="0.2">
      <c r="A22" s="218" t="s">
        <v>779</v>
      </c>
      <c r="B22" s="1184" t="s">
        <v>780</v>
      </c>
      <c r="C22" s="1185"/>
      <c r="D22" s="1156"/>
      <c r="E22" s="1157"/>
      <c r="F22" s="1170"/>
      <c r="G22" s="1171"/>
      <c r="H22" s="1172">
        <f t="shared" si="0"/>
        <v>0</v>
      </c>
      <c r="I22" s="1173"/>
      <c r="J22" s="34"/>
      <c r="K22" s="5"/>
    </row>
    <row r="23" spans="1:11" ht="12.75" customHeight="1" thickBot="1" x14ac:dyDescent="0.25">
      <c r="A23" s="219" t="s">
        <v>618</v>
      </c>
      <c r="B23" s="1182" t="s">
        <v>781</v>
      </c>
      <c r="C23" s="1183"/>
      <c r="D23" s="1154"/>
      <c r="E23" s="1155"/>
      <c r="F23" s="1190"/>
      <c r="G23" s="1191"/>
      <c r="H23" s="1188">
        <f t="shared" si="0"/>
        <v>0</v>
      </c>
      <c r="I23" s="1189"/>
      <c r="J23" s="34"/>
      <c r="K23" s="5"/>
    </row>
    <row r="24" spans="1:11" x14ac:dyDescent="0.2">
      <c r="A24" s="49"/>
      <c r="B24" s="31"/>
      <c r="C24" s="31"/>
      <c r="D24" s="31"/>
      <c r="E24" s="31"/>
      <c r="F24" s="31"/>
      <c r="G24" s="49"/>
      <c r="H24" s="49"/>
      <c r="I24" s="50"/>
      <c r="J24" s="34"/>
      <c r="K24" s="5"/>
    </row>
    <row r="25" spans="1:11" x14ac:dyDescent="0.2">
      <c r="A25" s="74" t="s">
        <v>395</v>
      </c>
      <c r="B25" s="88"/>
      <c r="C25" s="88"/>
      <c r="D25" s="88"/>
      <c r="E25" s="31"/>
      <c r="F25" s="31"/>
      <c r="G25" s="49"/>
      <c r="H25" s="49"/>
      <c r="I25" s="50"/>
      <c r="J25" s="34"/>
      <c r="K25" s="5"/>
    </row>
    <row r="26" spans="1:11" ht="27.75" customHeight="1" x14ac:dyDescent="0.2">
      <c r="A26" s="1186" t="s">
        <v>782</v>
      </c>
      <c r="B26" s="1187"/>
      <c r="C26" s="1187"/>
      <c r="D26" s="1187"/>
      <c r="E26" s="1187"/>
      <c r="F26" s="1187"/>
      <c r="G26" s="1187"/>
      <c r="H26" s="1187"/>
      <c r="I26" s="1187"/>
      <c r="J26" s="34"/>
      <c r="K26" s="5"/>
    </row>
    <row r="27" spans="1:11" ht="79.5" customHeight="1" x14ac:dyDescent="0.2">
      <c r="A27" s="1086" t="s">
        <v>783</v>
      </c>
      <c r="B27" s="1178"/>
      <c r="C27" s="1178"/>
      <c r="D27" s="1178"/>
      <c r="E27" s="1178"/>
      <c r="F27" s="1178"/>
      <c r="G27" s="1178"/>
      <c r="H27" s="1178"/>
      <c r="I27" s="1178"/>
      <c r="J27" s="1"/>
    </row>
    <row r="28" spans="1:11" ht="81" customHeight="1" x14ac:dyDescent="0.2">
      <c r="A28" s="1174" t="s">
        <v>784</v>
      </c>
      <c r="B28" s="1175"/>
      <c r="C28" s="1175"/>
      <c r="D28" s="1175"/>
      <c r="E28" s="1175"/>
      <c r="F28" s="1175"/>
      <c r="G28" s="1175"/>
      <c r="H28" s="1175"/>
      <c r="I28" s="1175"/>
      <c r="J28" s="1"/>
    </row>
    <row r="29" spans="1:11" ht="80.25" customHeight="1" x14ac:dyDescent="0.25">
      <c r="A29" s="1174" t="s">
        <v>785</v>
      </c>
      <c r="B29" s="1175"/>
      <c r="C29" s="1175"/>
      <c r="D29" s="1175"/>
      <c r="E29" s="1175"/>
      <c r="F29" s="1175"/>
      <c r="G29" s="1175"/>
      <c r="H29" s="1175"/>
      <c r="I29" s="1175"/>
      <c r="J29" s="1"/>
      <c r="K29" s="455"/>
    </row>
    <row r="30" spans="1:11" ht="55.5" customHeight="1" x14ac:dyDescent="0.2">
      <c r="A30" s="1174" t="s">
        <v>786</v>
      </c>
      <c r="B30" s="1175"/>
      <c r="C30" s="1175"/>
      <c r="D30" s="1175"/>
      <c r="E30" s="1175"/>
      <c r="F30" s="1175"/>
      <c r="G30" s="1175"/>
      <c r="H30" s="1175"/>
      <c r="I30" s="1175"/>
      <c r="J30" s="1"/>
    </row>
    <row r="31" spans="1:11" ht="26.25" customHeight="1" x14ac:dyDescent="0.2">
      <c r="A31" s="1176" t="s">
        <v>787</v>
      </c>
      <c r="B31" s="1177"/>
      <c r="C31" s="1177"/>
      <c r="D31" s="1177"/>
      <c r="E31" s="1177"/>
      <c r="F31" s="1177"/>
      <c r="G31" s="1177"/>
      <c r="H31" s="1177"/>
      <c r="I31" s="1177"/>
      <c r="J31" s="1"/>
    </row>
    <row r="32" spans="1:11" ht="43.5" customHeight="1" x14ac:dyDescent="0.2">
      <c r="A32" s="1174" t="s">
        <v>788</v>
      </c>
      <c r="B32" s="1175"/>
      <c r="C32" s="1175"/>
      <c r="D32" s="1175"/>
      <c r="E32" s="1175"/>
      <c r="F32" s="1175"/>
      <c r="G32" s="1175"/>
      <c r="H32" s="1175"/>
      <c r="I32" s="1175"/>
      <c r="J32" s="1"/>
    </row>
    <row r="33" spans="1:10" ht="30" customHeight="1" x14ac:dyDescent="0.2">
      <c r="A33" s="1174" t="s">
        <v>789</v>
      </c>
      <c r="B33" s="1175"/>
      <c r="C33" s="1175"/>
      <c r="D33" s="1175"/>
      <c r="E33" s="1175"/>
      <c r="F33" s="1175"/>
      <c r="G33" s="1175"/>
      <c r="H33" s="1175"/>
      <c r="I33" s="1175"/>
      <c r="J33" s="1"/>
    </row>
    <row r="34" spans="1:10" ht="15.75" customHeight="1" x14ac:dyDescent="0.2">
      <c r="A34" s="1174" t="s">
        <v>790</v>
      </c>
      <c r="B34" s="1175"/>
      <c r="C34" s="1175"/>
      <c r="D34" s="1175"/>
      <c r="E34" s="1175"/>
      <c r="F34" s="1175"/>
      <c r="G34" s="1175"/>
      <c r="H34" s="1175"/>
      <c r="I34" s="1175"/>
      <c r="J34" s="1"/>
    </row>
    <row r="35" spans="1:10" ht="14.25" customHeight="1" x14ac:dyDescent="0.2">
      <c r="J35" s="1"/>
    </row>
    <row r="36" spans="1:10" x14ac:dyDescent="0.2">
      <c r="J36" s="1"/>
    </row>
    <row r="37" spans="1:10" x14ac:dyDescent="0.2">
      <c r="J37" s="1"/>
    </row>
    <row r="38" spans="1:10" x14ac:dyDescent="0.2">
      <c r="J38" s="1"/>
    </row>
    <row r="39" spans="1:10" x14ac:dyDescent="0.2">
      <c r="J39" s="1"/>
    </row>
    <row r="46" spans="1:10" x14ac:dyDescent="0.25">
      <c r="A46" s="5"/>
    </row>
    <row r="47" spans="1:10" x14ac:dyDescent="0.25">
      <c r="A47" s="5"/>
    </row>
  </sheetData>
  <sheetProtection formatRows="0" insertRows="0" deleteRows="0"/>
  <customSheetViews>
    <customSheetView guid="{2AF6EA2A-E5C5-45EB-B6C4-875AD1E4E056}" fitToPage="1" printArea="1" topLeftCell="A16">
      <selection activeCell="A30" sqref="A30:F30"/>
      <pageMargins left="0" right="0" top="0" bottom="0" header="0" footer="0"/>
      <printOptions horizontalCentered="1"/>
      <pageSetup paperSize="9" scale="80" orientation="portrait" cellComments="asDisplayed" horizontalDpi="300" verticalDpi="300" r:id="rId1"/>
      <headerFooter alignWithMargins="0"/>
    </customSheetView>
  </customSheetViews>
  <mergeCells count="76">
    <mergeCell ref="A3:A4"/>
    <mergeCell ref="B3:C4"/>
    <mergeCell ref="B5:C5"/>
    <mergeCell ref="B6:B10"/>
    <mergeCell ref="D3:I3"/>
    <mergeCell ref="F4:G4"/>
    <mergeCell ref="D4:E4"/>
    <mergeCell ref="D6:E6"/>
    <mergeCell ref="H4:I4"/>
    <mergeCell ref="D7:E7"/>
    <mergeCell ref="B11:C11"/>
    <mergeCell ref="B14:B17"/>
    <mergeCell ref="H11:I11"/>
    <mergeCell ref="H10:I10"/>
    <mergeCell ref="H8:I8"/>
    <mergeCell ref="F13:G13"/>
    <mergeCell ref="D9:E9"/>
    <mergeCell ref="F9:G9"/>
    <mergeCell ref="H9:I9"/>
    <mergeCell ref="D11:E11"/>
    <mergeCell ref="D10:E10"/>
    <mergeCell ref="D8:E8"/>
    <mergeCell ref="A27:I27"/>
    <mergeCell ref="A28:I28"/>
    <mergeCell ref="B19:B21"/>
    <mergeCell ref="B23:C23"/>
    <mergeCell ref="B22:C22"/>
    <mergeCell ref="A26:I26"/>
    <mergeCell ref="H23:I23"/>
    <mergeCell ref="H22:I22"/>
    <mergeCell ref="H21:I21"/>
    <mergeCell ref="H20:I20"/>
    <mergeCell ref="H19:I19"/>
    <mergeCell ref="F19:G19"/>
    <mergeCell ref="F20:G20"/>
    <mergeCell ref="F21:G21"/>
    <mergeCell ref="F22:G22"/>
    <mergeCell ref="F23:G23"/>
    <mergeCell ref="A33:I33"/>
    <mergeCell ref="A29:I29"/>
    <mergeCell ref="A30:I30"/>
    <mergeCell ref="A34:I34"/>
    <mergeCell ref="A32:I32"/>
    <mergeCell ref="A31:I31"/>
    <mergeCell ref="H18:I18"/>
    <mergeCell ref="H17:I17"/>
    <mergeCell ref="H16:I16"/>
    <mergeCell ref="F6:G6"/>
    <mergeCell ref="F7:G7"/>
    <mergeCell ref="F8:G8"/>
    <mergeCell ref="F10:G10"/>
    <mergeCell ref="F11:G11"/>
    <mergeCell ref="H14:I14"/>
    <mergeCell ref="H13:I13"/>
    <mergeCell ref="H15:I15"/>
    <mergeCell ref="H7:I7"/>
    <mergeCell ref="F15:G15"/>
    <mergeCell ref="F16:G16"/>
    <mergeCell ref="F17:G17"/>
    <mergeCell ref="F18:G18"/>
    <mergeCell ref="D23:E23"/>
    <mergeCell ref="D22:E22"/>
    <mergeCell ref="D21:E21"/>
    <mergeCell ref="D20:E20"/>
    <mergeCell ref="H5:I5"/>
    <mergeCell ref="F5:G5"/>
    <mergeCell ref="D5:E5"/>
    <mergeCell ref="H6:I6"/>
    <mergeCell ref="D14:E14"/>
    <mergeCell ref="F14:G14"/>
    <mergeCell ref="D19:E19"/>
    <mergeCell ref="D18:E18"/>
    <mergeCell ref="D17:E17"/>
    <mergeCell ref="D16:E16"/>
    <mergeCell ref="D15:E15"/>
    <mergeCell ref="D13:E13"/>
  </mergeCells>
  <printOptions horizontalCentered="1"/>
  <pageMargins left="0.59055118110236227" right="0.59055118110236227" top="0.6692913385826772" bottom="0.6692913385826772" header="0.15748031496062992" footer="0.15748031496062992"/>
  <pageSetup paperSize="9" scale="77" orientation="portrait" cellComments="asDisplayed" horizontalDpi="300" verticalDpi="300"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6EB90-CEF5-441D-B11F-30D8FA678B5D}">
  <sheetPr>
    <pageSetUpPr fitToPage="1"/>
  </sheetPr>
  <dimension ref="A1:L26"/>
  <sheetViews>
    <sheetView zoomScaleNormal="100" workbookViewId="0">
      <selection activeCell="C6" sqref="C6"/>
    </sheetView>
  </sheetViews>
  <sheetFormatPr defaultRowHeight="15" x14ac:dyDescent="0.25"/>
  <cols>
    <col min="1" max="1" width="3.42578125" style="28" customWidth="1"/>
    <col min="2" max="2" width="49.5703125" style="15" customWidth="1"/>
    <col min="3" max="3" width="16.42578125" style="15" customWidth="1"/>
    <col min="4" max="4" width="17.7109375" style="15" customWidth="1"/>
    <col min="5" max="5" width="17.28515625" style="15" customWidth="1"/>
    <col min="6" max="6" width="17" style="15" customWidth="1"/>
    <col min="7" max="7" width="9.140625" style="15"/>
    <col min="8" max="10" width="8.7109375" customWidth="1"/>
    <col min="11" max="16384" width="9.140625" style="15"/>
  </cols>
  <sheetData>
    <row r="1" spans="1:12" ht="15.75" x14ac:dyDescent="0.25">
      <c r="A1" s="209" t="s">
        <v>791</v>
      </c>
      <c r="B1" s="11"/>
      <c r="C1" s="12"/>
      <c r="D1" s="12"/>
      <c r="E1" s="12"/>
      <c r="H1" s="104"/>
      <c r="I1" s="104"/>
      <c r="J1" s="104"/>
    </row>
    <row r="2" spans="1:12" ht="15.75" thickBot="1" x14ac:dyDescent="0.3">
      <c r="A2" s="27"/>
      <c r="B2" s="12"/>
      <c r="C2" s="12"/>
      <c r="D2" s="13"/>
      <c r="E2" s="12"/>
      <c r="F2" s="131" t="s">
        <v>792</v>
      </c>
      <c r="H2" s="104"/>
      <c r="I2" s="104"/>
      <c r="J2" s="104"/>
    </row>
    <row r="3" spans="1:12" ht="26.25" customHeight="1" x14ac:dyDescent="0.25">
      <c r="A3" s="1207" t="s">
        <v>519</v>
      </c>
      <c r="B3" s="1209" t="s">
        <v>793</v>
      </c>
      <c r="C3" s="889" t="s">
        <v>794</v>
      </c>
      <c r="D3" s="889" t="s">
        <v>795</v>
      </c>
      <c r="E3" s="703" t="s">
        <v>796</v>
      </c>
      <c r="F3" s="704" t="s">
        <v>797</v>
      </c>
      <c r="H3" s="104"/>
      <c r="I3" s="104"/>
      <c r="J3" s="104"/>
    </row>
    <row r="4" spans="1:12" ht="12" customHeight="1" thickBot="1" x14ac:dyDescent="0.3">
      <c r="A4" s="1208"/>
      <c r="B4" s="1210"/>
      <c r="C4" s="895" t="s">
        <v>590</v>
      </c>
      <c r="D4" s="895" t="s">
        <v>591</v>
      </c>
      <c r="E4" s="895" t="s">
        <v>592</v>
      </c>
      <c r="F4" s="136" t="s">
        <v>593</v>
      </c>
      <c r="H4" s="104"/>
      <c r="I4" s="104"/>
      <c r="J4" s="104"/>
    </row>
    <row r="5" spans="1:12" ht="18" customHeight="1" x14ac:dyDescent="0.25">
      <c r="A5" s="215">
        <v>1</v>
      </c>
      <c r="B5" s="436" t="s">
        <v>798</v>
      </c>
      <c r="C5" s="522">
        <f>SUM(C6:C8)</f>
        <v>15693</v>
      </c>
      <c r="D5" s="522">
        <f>SUM(D6:D8)</f>
        <v>10714</v>
      </c>
      <c r="E5" s="522">
        <f>SUM(E6:E8)</f>
        <v>4335</v>
      </c>
      <c r="F5" s="523">
        <v>0</v>
      </c>
      <c r="H5" s="104"/>
      <c r="I5" s="104"/>
      <c r="J5" s="104"/>
    </row>
    <row r="6" spans="1:12" ht="12.75" customHeight="1" x14ac:dyDescent="0.25">
      <c r="A6" s="135">
        <v>2</v>
      </c>
      <c r="B6" s="437" t="s">
        <v>799</v>
      </c>
      <c r="C6" s="524">
        <v>3019</v>
      </c>
      <c r="D6" s="524">
        <v>0</v>
      </c>
      <c r="E6" s="467">
        <v>3468</v>
      </c>
      <c r="F6" s="525">
        <v>1</v>
      </c>
      <c r="H6" s="104"/>
      <c r="I6" s="104"/>
      <c r="J6" s="104"/>
      <c r="K6" s="119"/>
      <c r="L6" s="119"/>
    </row>
    <row r="7" spans="1:12" ht="12.75" customHeight="1" x14ac:dyDescent="0.25">
      <c r="A7" s="135">
        <v>3</v>
      </c>
      <c r="B7" s="438" t="s">
        <v>800</v>
      </c>
      <c r="C7" s="524">
        <v>10714</v>
      </c>
      <c r="D7" s="524">
        <v>10714</v>
      </c>
      <c r="E7" s="467">
        <v>839</v>
      </c>
      <c r="F7" s="488">
        <v>13</v>
      </c>
      <c r="H7" s="104"/>
      <c r="I7" s="104"/>
      <c r="J7" s="104"/>
      <c r="K7" s="119"/>
      <c r="L7" s="119"/>
    </row>
    <row r="8" spans="1:12" ht="12.75" customHeight="1" x14ac:dyDescent="0.25">
      <c r="A8" s="135">
        <v>5</v>
      </c>
      <c r="B8" s="439" t="s">
        <v>801</v>
      </c>
      <c r="C8" s="524">
        <v>1960</v>
      </c>
      <c r="D8" s="524">
        <v>0</v>
      </c>
      <c r="E8" s="467">
        <v>28</v>
      </c>
      <c r="F8" s="488">
        <v>70</v>
      </c>
      <c r="H8" s="104"/>
      <c r="I8" s="104"/>
      <c r="J8" s="104"/>
      <c r="K8" s="119"/>
    </row>
    <row r="9" spans="1:12" ht="21" customHeight="1" x14ac:dyDescent="0.25">
      <c r="A9" s="216">
        <v>6</v>
      </c>
      <c r="B9" s="440" t="s">
        <v>802</v>
      </c>
      <c r="C9" s="526">
        <f>SUM(C10:C13)</f>
        <v>1640</v>
      </c>
      <c r="D9" s="527">
        <v>0</v>
      </c>
      <c r="E9" s="526">
        <f>SUM(E10:E12)</f>
        <v>432</v>
      </c>
      <c r="F9" s="528">
        <v>0</v>
      </c>
      <c r="H9" s="104"/>
      <c r="I9" s="104"/>
      <c r="J9" s="104"/>
      <c r="K9" s="119"/>
    </row>
    <row r="10" spans="1:12" ht="12.75" customHeight="1" x14ac:dyDescent="0.25">
      <c r="A10" s="135">
        <v>7</v>
      </c>
      <c r="B10" s="441" t="s">
        <v>803</v>
      </c>
      <c r="C10" s="524">
        <v>908</v>
      </c>
      <c r="D10" s="524">
        <v>0</v>
      </c>
      <c r="E10" s="467">
        <v>237</v>
      </c>
      <c r="F10" s="488">
        <v>3</v>
      </c>
      <c r="H10" s="104"/>
      <c r="I10" s="104"/>
      <c r="J10" s="104"/>
    </row>
    <row r="11" spans="1:12" ht="12.75" customHeight="1" x14ac:dyDescent="0.25">
      <c r="A11" s="135">
        <v>8</v>
      </c>
      <c r="B11" s="442" t="s">
        <v>804</v>
      </c>
      <c r="C11" s="524">
        <v>0</v>
      </c>
      <c r="D11" s="524">
        <v>0</v>
      </c>
      <c r="E11" s="467">
        <v>0</v>
      </c>
      <c r="F11" s="459">
        <v>0</v>
      </c>
      <c r="H11" s="104"/>
      <c r="I11" s="104"/>
      <c r="J11" s="104"/>
    </row>
    <row r="12" spans="1:12" ht="12.75" customHeight="1" x14ac:dyDescent="0.25">
      <c r="A12" s="135">
        <v>9</v>
      </c>
      <c r="B12" s="442" t="s">
        <v>1025</v>
      </c>
      <c r="C12" s="524">
        <v>81</v>
      </c>
      <c r="D12" s="524">
        <v>0</v>
      </c>
      <c r="E12" s="467">
        <v>195</v>
      </c>
      <c r="F12" s="459">
        <v>1</v>
      </c>
      <c r="H12" s="104"/>
      <c r="I12" s="104"/>
      <c r="J12" s="104"/>
    </row>
    <row r="13" spans="1:12" ht="12.75" customHeight="1" x14ac:dyDescent="0.25">
      <c r="A13" s="135">
        <v>10</v>
      </c>
      <c r="B13" s="442" t="s">
        <v>1026</v>
      </c>
      <c r="C13" s="524">
        <v>651</v>
      </c>
      <c r="D13" s="524">
        <v>0</v>
      </c>
      <c r="E13" s="467">
        <v>1718</v>
      </c>
      <c r="F13" s="459">
        <v>0</v>
      </c>
      <c r="H13" s="104"/>
      <c r="I13" s="104"/>
      <c r="J13" s="104"/>
    </row>
    <row r="14" spans="1:12" ht="12.75" customHeight="1" thickBot="1" x14ac:dyDescent="0.3">
      <c r="A14" s="135">
        <v>11</v>
      </c>
      <c r="B14" s="963" t="s">
        <v>1027</v>
      </c>
      <c r="C14" s="962">
        <v>196</v>
      </c>
      <c r="D14" s="962">
        <v>0</v>
      </c>
      <c r="E14" s="950">
        <v>41</v>
      </c>
      <c r="F14" s="951">
        <v>5</v>
      </c>
      <c r="H14" s="104"/>
      <c r="I14" s="104"/>
      <c r="J14" s="104"/>
    </row>
    <row r="15" spans="1:12" ht="17.25" customHeight="1" thickBot="1" x14ac:dyDescent="0.3">
      <c r="A15" s="135">
        <v>12</v>
      </c>
      <c r="B15" s="443" t="s">
        <v>748</v>
      </c>
      <c r="C15" s="529">
        <f>C5+C9</f>
        <v>17333</v>
      </c>
      <c r="D15" s="529">
        <f>D5+D9</f>
        <v>10714</v>
      </c>
      <c r="E15" s="529">
        <f>E5+E9</f>
        <v>4767</v>
      </c>
      <c r="F15" s="530">
        <v>0</v>
      </c>
      <c r="H15" s="104"/>
      <c r="I15" s="104"/>
      <c r="J15" s="104"/>
    </row>
    <row r="16" spans="1:12" ht="12.75" customHeight="1" x14ac:dyDescent="0.25">
      <c r="A16" s="898"/>
      <c r="B16" s="108"/>
      <c r="C16" s="132"/>
      <c r="D16" s="132"/>
      <c r="E16" s="133"/>
      <c r="F16" s="31"/>
      <c r="H16" s="104"/>
      <c r="I16" s="104"/>
      <c r="J16" s="104"/>
    </row>
    <row r="17" spans="1:10" ht="12.75" customHeight="1" x14ac:dyDescent="0.25">
      <c r="A17" s="56" t="s">
        <v>395</v>
      </c>
      <c r="B17" s="210"/>
      <c r="C17" s="211"/>
      <c r="D17" s="211"/>
      <c r="E17" s="212"/>
      <c r="F17" s="56"/>
      <c r="H17" s="104"/>
      <c r="I17" s="104"/>
      <c r="J17" s="104"/>
    </row>
    <row r="18" spans="1:10" ht="24.75" customHeight="1" x14ac:dyDescent="0.25">
      <c r="A18" s="1206" t="s">
        <v>805</v>
      </c>
      <c r="B18" s="1206"/>
      <c r="C18" s="1206"/>
      <c r="D18" s="1206"/>
      <c r="E18" s="1206"/>
      <c r="F18" s="1206"/>
      <c r="H18" s="104"/>
      <c r="I18" s="104"/>
      <c r="J18" s="104"/>
    </row>
    <row r="19" spans="1:10" ht="12.75" customHeight="1" x14ac:dyDescent="0.25">
      <c r="A19" s="367" t="s">
        <v>806</v>
      </c>
      <c r="B19" s="52"/>
      <c r="C19" s="213"/>
      <c r="D19" s="213"/>
      <c r="E19" s="213"/>
      <c r="F19" s="59"/>
      <c r="H19" s="104"/>
      <c r="I19" s="104"/>
      <c r="J19" s="104"/>
    </row>
    <row r="20" spans="1:10" ht="26.25" customHeight="1" x14ac:dyDescent="0.25">
      <c r="A20" s="1206" t="s">
        <v>807</v>
      </c>
      <c r="B20" s="1206"/>
      <c r="C20" s="1206"/>
      <c r="D20" s="1206"/>
      <c r="E20" s="1206"/>
      <c r="F20" s="1206"/>
      <c r="H20" s="104"/>
      <c r="I20" s="104"/>
      <c r="J20" s="104"/>
    </row>
    <row r="21" spans="1:10" ht="15" customHeight="1" x14ac:dyDescent="0.25">
      <c r="A21" s="190" t="s">
        <v>808</v>
      </c>
      <c r="B21" s="893"/>
      <c r="C21" s="893"/>
      <c r="D21" s="893"/>
      <c r="E21" s="893"/>
      <c r="F21" s="893"/>
      <c r="H21" s="104"/>
      <c r="I21" s="104"/>
      <c r="J21" s="104"/>
    </row>
    <row r="22" spans="1:10" ht="27.75" customHeight="1" x14ac:dyDescent="0.25">
      <c r="A22" s="1206" t="s">
        <v>809</v>
      </c>
      <c r="B22" s="1206"/>
      <c r="C22" s="1206"/>
      <c r="D22" s="1206"/>
      <c r="E22" s="1206"/>
      <c r="F22" s="1206"/>
      <c r="H22" s="104"/>
      <c r="I22" s="104"/>
      <c r="J22" s="104"/>
    </row>
    <row r="23" spans="1:10" ht="12.75" customHeight="1" x14ac:dyDescent="0.25">
      <c r="A23" s="190"/>
      <c r="B23" s="893"/>
      <c r="C23" s="893"/>
      <c r="D23" s="893"/>
      <c r="E23" s="893"/>
      <c r="F23" s="893"/>
      <c r="H23" s="104"/>
      <c r="I23" s="104"/>
      <c r="J23" s="104"/>
    </row>
    <row r="24" spans="1:10" ht="12.75" customHeight="1" x14ac:dyDescent="0.25">
      <c r="A24" s="796" t="s">
        <v>499</v>
      </c>
      <c r="B24" s="795"/>
      <c r="C24" s="893"/>
      <c r="D24" s="893"/>
      <c r="E24" s="893"/>
      <c r="F24" s="893"/>
      <c r="H24" s="104"/>
      <c r="I24" s="104"/>
      <c r="J24" s="104"/>
    </row>
    <row r="25" spans="1:10" x14ac:dyDescent="0.25">
      <c r="A25" s="213" t="s">
        <v>810</v>
      </c>
      <c r="B25" s="214"/>
      <c r="C25" s="213"/>
      <c r="D25" s="213"/>
      <c r="E25" s="213"/>
      <c r="F25" s="59"/>
      <c r="H25" s="104"/>
      <c r="I25" s="104"/>
      <c r="J25" s="104"/>
    </row>
    <row r="26" spans="1:10" x14ac:dyDescent="0.25">
      <c r="A26" s="213"/>
      <c r="B26" s="12"/>
      <c r="C26" s="12"/>
      <c r="D26" s="134"/>
      <c r="E26" s="12"/>
      <c r="H26" s="104"/>
      <c r="I26" s="104"/>
      <c r="J26" s="104"/>
    </row>
  </sheetData>
  <protectedRanges>
    <protectedRange sqref="D16:D17 C7:D7" name="Oblast1"/>
  </protectedRanges>
  <customSheetViews>
    <customSheetView guid="{2AF6EA2A-E5C5-45EB-B6C4-875AD1E4E056}" fitToPage="1">
      <pageMargins left="0" right="0" top="0" bottom="0" header="0" footer="0"/>
      <printOptions horizontalCentered="1"/>
      <pageSetup paperSize="9" orientation="landscape" cellComments="asDisplayed" horizontalDpi="300" verticalDpi="300" r:id="rId1"/>
      <headerFooter alignWithMargins="0"/>
    </customSheetView>
  </customSheetViews>
  <mergeCells count="5">
    <mergeCell ref="A22:F22"/>
    <mergeCell ref="A20:F20"/>
    <mergeCell ref="A18:F18"/>
    <mergeCell ref="A3:A4"/>
    <mergeCell ref="B3:B4"/>
  </mergeCells>
  <printOptions horizontalCentered="1"/>
  <pageMargins left="0.78740157480314965" right="0.78740157480314965" top="0.98425196850393704" bottom="0.98425196850393704" header="0.51181102362204722" footer="0.51181102362204722"/>
  <pageSetup paperSize="9" orientation="landscape" cellComments="asDisplayed" horizontalDpi="300" verticalDpi="300" r:id="rId2"/>
  <headerFooter alignWithMargins="0"/>
  <ignoredErrors>
    <ignoredError sqref="C5:D5 E9 E5"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76211-9095-492E-833A-192E1E89DE9E}">
  <sheetPr>
    <pageSetUpPr fitToPage="1"/>
  </sheetPr>
  <dimension ref="A1:AN69"/>
  <sheetViews>
    <sheetView zoomScale="115" zoomScaleNormal="115" workbookViewId="0">
      <selection activeCell="E11" sqref="E11"/>
    </sheetView>
  </sheetViews>
  <sheetFormatPr defaultRowHeight="12.75" x14ac:dyDescent="0.25"/>
  <cols>
    <col min="1" max="1" width="3.85546875" style="15" customWidth="1"/>
    <col min="2" max="2" width="6.42578125" style="59" customWidth="1"/>
    <col min="3" max="3" width="9.28515625" style="59" customWidth="1"/>
    <col min="4" max="4" width="24.85546875" style="59" bestFit="1" customWidth="1"/>
    <col min="5" max="5" width="12.140625" style="59" bestFit="1" customWidth="1"/>
    <col min="6" max="7" width="10.85546875" style="59" bestFit="1" customWidth="1"/>
    <col min="8" max="8" width="9.7109375" style="59" customWidth="1"/>
    <col min="9" max="9" width="9.85546875" style="15" bestFit="1" customWidth="1"/>
    <col min="10" max="10" width="10.85546875" style="15" bestFit="1" customWidth="1"/>
    <col min="11" max="11" width="10.140625" style="15" customWidth="1"/>
    <col min="12" max="13" width="10.85546875" style="15" bestFit="1" customWidth="1"/>
    <col min="14" max="14" width="8.85546875" style="15" customWidth="1"/>
    <col min="15" max="15" width="8.5703125" style="15" customWidth="1"/>
    <col min="16" max="16" width="13.28515625" style="15" customWidth="1"/>
    <col min="17" max="17" width="8.42578125" style="15" customWidth="1"/>
    <col min="18" max="18" width="9.42578125" style="15" customWidth="1"/>
    <col min="19" max="19" width="8.85546875" style="15" bestFit="1" customWidth="1"/>
    <col min="20" max="22" width="10.85546875" style="15" bestFit="1" customWidth="1"/>
    <col min="23" max="23" width="10.7109375" style="15" bestFit="1" customWidth="1"/>
    <col min="24" max="24" width="10.85546875" style="15" bestFit="1" customWidth="1"/>
    <col min="25" max="25" width="15.7109375" style="15" customWidth="1"/>
    <col min="26" max="16384" width="9.140625" style="15"/>
  </cols>
  <sheetData>
    <row r="1" spans="1:40" ht="15.75" x14ac:dyDescent="0.25">
      <c r="A1" s="47" t="s">
        <v>811</v>
      </c>
      <c r="B1" s="52"/>
      <c r="C1" s="52"/>
      <c r="D1" s="52"/>
      <c r="E1" s="52"/>
      <c r="F1" s="52"/>
      <c r="G1" s="52"/>
      <c r="H1" s="52"/>
      <c r="I1" s="46"/>
      <c r="J1" s="46"/>
      <c r="K1" s="46"/>
      <c r="L1" s="46"/>
      <c r="M1" s="46"/>
      <c r="N1" s="46"/>
      <c r="O1" s="31"/>
      <c r="P1" s="31"/>
      <c r="Q1" s="31"/>
      <c r="R1" s="31"/>
      <c r="S1" s="31"/>
      <c r="T1" s="31"/>
      <c r="U1" s="12"/>
      <c r="V1" s="12"/>
    </row>
    <row r="2" spans="1:40" s="119" customFormat="1" ht="15" customHeight="1" x14ac:dyDescent="0.25"/>
    <row r="3" spans="1:40" s="119" customFormat="1" ht="15" customHeight="1" x14ac:dyDescent="0.25">
      <c r="A3" s="120" t="s">
        <v>812</v>
      </c>
    </row>
    <row r="4" spans="1:40" s="119" customFormat="1" ht="15" customHeight="1" thickBot="1" x14ac:dyDescent="0.3">
      <c r="P4" s="46"/>
      <c r="X4" s="339" t="s">
        <v>700</v>
      </c>
    </row>
    <row r="5" spans="1:40" ht="28.5" customHeight="1" thickBot="1" x14ac:dyDescent="0.3">
      <c r="A5" s="1251" t="s">
        <v>519</v>
      </c>
      <c r="B5" s="1242" t="s">
        <v>813</v>
      </c>
      <c r="C5" s="1243"/>
      <c r="D5" s="1244"/>
      <c r="E5" s="1239" t="s">
        <v>814</v>
      </c>
      <c r="F5" s="1240"/>
      <c r="G5" s="1240"/>
      <c r="H5" s="1240"/>
      <c r="I5" s="1240"/>
      <c r="J5" s="1240"/>
      <c r="K5" s="1240"/>
      <c r="L5" s="1240"/>
      <c r="M5" s="1240"/>
      <c r="N5" s="1240"/>
      <c r="O5" s="1240"/>
      <c r="P5" s="1240"/>
      <c r="Q5" s="1240"/>
      <c r="R5" s="1240"/>
      <c r="S5" s="1240"/>
      <c r="T5" s="1240"/>
      <c r="U5" s="1240"/>
      <c r="V5" s="1240"/>
      <c r="W5" s="1240"/>
      <c r="X5" s="1241"/>
      <c r="Y5" s="119"/>
      <c r="Z5" s="119"/>
      <c r="AA5" s="119"/>
      <c r="AB5" s="119"/>
      <c r="AC5" s="119"/>
      <c r="AD5" s="119"/>
      <c r="AE5" s="119"/>
      <c r="AF5" s="119"/>
      <c r="AG5" s="119"/>
      <c r="AH5" s="119"/>
      <c r="AI5" s="119"/>
      <c r="AJ5" s="31"/>
      <c r="AK5" s="12"/>
      <c r="AL5" s="12"/>
    </row>
    <row r="6" spans="1:40" ht="19.5" customHeight="1" x14ac:dyDescent="0.25">
      <c r="A6" s="1252"/>
      <c r="B6" s="1245"/>
      <c r="C6" s="1246"/>
      <c r="D6" s="1247"/>
      <c r="E6" s="1230" t="s">
        <v>815</v>
      </c>
      <c r="F6" s="1231"/>
      <c r="G6" s="1231"/>
      <c r="H6" s="1232"/>
      <c r="I6" s="1230" t="s">
        <v>816</v>
      </c>
      <c r="J6" s="1231"/>
      <c r="K6" s="1231"/>
      <c r="L6" s="1232"/>
      <c r="M6" s="1230" t="s">
        <v>817</v>
      </c>
      <c r="N6" s="1231"/>
      <c r="O6" s="1231"/>
      <c r="P6" s="1232"/>
      <c r="Q6" s="1226" t="s">
        <v>818</v>
      </c>
      <c r="R6" s="1227"/>
      <c r="S6" s="1226" t="s">
        <v>747</v>
      </c>
      <c r="T6" s="1227"/>
      <c r="U6" s="1226" t="s">
        <v>819</v>
      </c>
      <c r="V6" s="1227"/>
      <c r="W6" s="1213" t="s">
        <v>820</v>
      </c>
      <c r="X6" s="1214"/>
      <c r="Y6" s="119"/>
      <c r="Z6" s="119"/>
      <c r="AA6" s="119"/>
      <c r="AB6" s="119"/>
      <c r="AC6" s="119"/>
      <c r="AD6" s="119"/>
      <c r="AE6" s="119"/>
      <c r="AF6" s="119"/>
      <c r="AG6" s="119"/>
      <c r="AH6" s="119"/>
      <c r="AI6" s="119"/>
      <c r="AJ6" s="119"/>
      <c r="AK6" s="119"/>
      <c r="AL6" s="31"/>
      <c r="AM6" s="12"/>
      <c r="AN6" s="12"/>
    </row>
    <row r="7" spans="1:40" ht="19.5" customHeight="1" x14ac:dyDescent="0.25">
      <c r="A7" s="1252"/>
      <c r="B7" s="1245"/>
      <c r="C7" s="1246"/>
      <c r="D7" s="1247"/>
      <c r="E7" s="1262" t="s">
        <v>821</v>
      </c>
      <c r="F7" s="1263"/>
      <c r="G7" s="1221" t="s">
        <v>724</v>
      </c>
      <c r="H7" s="1222"/>
      <c r="I7" s="1262" t="s">
        <v>822</v>
      </c>
      <c r="J7" s="1263"/>
      <c r="K7" s="1221" t="s">
        <v>823</v>
      </c>
      <c r="L7" s="1222"/>
      <c r="M7" s="1262" t="s">
        <v>824</v>
      </c>
      <c r="N7" s="1263"/>
      <c r="O7" s="1221" t="s">
        <v>825</v>
      </c>
      <c r="P7" s="1222"/>
      <c r="Q7" s="1228"/>
      <c r="R7" s="1229"/>
      <c r="S7" s="1228"/>
      <c r="T7" s="1229"/>
      <c r="U7" s="1228"/>
      <c r="V7" s="1229"/>
      <c r="W7" s="1215"/>
      <c r="X7" s="1216"/>
      <c r="Y7" s="119"/>
      <c r="Z7" s="119"/>
      <c r="AA7" s="119"/>
      <c r="AB7" s="119"/>
      <c r="AC7" s="119"/>
      <c r="AD7" s="119"/>
      <c r="AE7" s="119"/>
      <c r="AF7" s="119"/>
      <c r="AG7" s="119"/>
      <c r="AH7" s="119"/>
      <c r="AI7" s="119"/>
      <c r="AJ7" s="119"/>
      <c r="AK7" s="31"/>
      <c r="AL7" s="12"/>
      <c r="AM7" s="12"/>
    </row>
    <row r="8" spans="1:40" ht="19.5" customHeight="1" thickBot="1" x14ac:dyDescent="0.3">
      <c r="A8" s="1252"/>
      <c r="B8" s="1245"/>
      <c r="C8" s="1246"/>
      <c r="D8" s="1247"/>
      <c r="E8" s="44" t="s">
        <v>826</v>
      </c>
      <c r="F8" s="117" t="s">
        <v>827</v>
      </c>
      <c r="G8" s="112" t="s">
        <v>826</v>
      </c>
      <c r="H8" s="114" t="s">
        <v>827</v>
      </c>
      <c r="I8" s="44" t="s">
        <v>826</v>
      </c>
      <c r="J8" s="112" t="s">
        <v>827</v>
      </c>
      <c r="K8" s="112" t="s">
        <v>826</v>
      </c>
      <c r="L8" s="114" t="s">
        <v>827</v>
      </c>
      <c r="M8" s="44" t="s">
        <v>826</v>
      </c>
      <c r="N8" s="112" t="s">
        <v>827</v>
      </c>
      <c r="O8" s="112" t="s">
        <v>826</v>
      </c>
      <c r="P8" s="114" t="s">
        <v>827</v>
      </c>
      <c r="Q8" s="44" t="s">
        <v>826</v>
      </c>
      <c r="R8" s="114" t="s">
        <v>827</v>
      </c>
      <c r="S8" s="44" t="s">
        <v>826</v>
      </c>
      <c r="T8" s="114" t="s">
        <v>827</v>
      </c>
      <c r="U8" s="44" t="s">
        <v>826</v>
      </c>
      <c r="V8" s="114" t="s">
        <v>827</v>
      </c>
      <c r="W8" s="336" t="s">
        <v>828</v>
      </c>
      <c r="X8" s="337" t="s">
        <v>827</v>
      </c>
      <c r="Y8" s="119"/>
      <c r="Z8" s="119"/>
      <c r="AA8" s="119"/>
      <c r="AB8" s="119"/>
      <c r="AC8" s="119"/>
      <c r="AD8" s="119"/>
      <c r="AE8" s="119"/>
      <c r="AF8" s="119"/>
      <c r="AG8" s="119"/>
      <c r="AH8" s="119"/>
      <c r="AI8" s="119"/>
      <c r="AJ8" s="119"/>
      <c r="AK8" s="31"/>
      <c r="AL8" s="12"/>
      <c r="AM8" s="12"/>
    </row>
    <row r="9" spans="1:40" s="28" customFormat="1" ht="18.75" customHeight="1" thickBot="1" x14ac:dyDescent="0.3">
      <c r="A9" s="1253"/>
      <c r="B9" s="1248"/>
      <c r="C9" s="1249"/>
      <c r="D9" s="1250"/>
      <c r="E9" s="44">
        <v>1</v>
      </c>
      <c r="F9" s="117">
        <v>2</v>
      </c>
      <c r="G9" s="112">
        <v>3</v>
      </c>
      <c r="H9" s="114">
        <v>4</v>
      </c>
      <c r="I9" s="44">
        <v>5</v>
      </c>
      <c r="J9" s="112">
        <v>6</v>
      </c>
      <c r="K9" s="112">
        <v>7</v>
      </c>
      <c r="L9" s="114">
        <v>8</v>
      </c>
      <c r="M9" s="44">
        <v>9</v>
      </c>
      <c r="N9" s="112">
        <v>10</v>
      </c>
      <c r="O9" s="112">
        <v>11</v>
      </c>
      <c r="P9" s="114">
        <v>12</v>
      </c>
      <c r="Q9" s="44">
        <v>13</v>
      </c>
      <c r="R9" s="114">
        <v>14</v>
      </c>
      <c r="S9" s="44">
        <v>15</v>
      </c>
      <c r="T9" s="114">
        <v>16</v>
      </c>
      <c r="U9" s="44">
        <v>17</v>
      </c>
      <c r="V9" s="114">
        <v>18</v>
      </c>
      <c r="W9" s="336">
        <v>19</v>
      </c>
      <c r="X9" s="337">
        <v>20</v>
      </c>
      <c r="Y9" s="122"/>
      <c r="Z9" s="122"/>
      <c r="AA9" s="122"/>
      <c r="AB9" s="122"/>
      <c r="AC9" s="122"/>
      <c r="AD9" s="122"/>
      <c r="AE9" s="122"/>
      <c r="AF9" s="122"/>
      <c r="AG9" s="122"/>
      <c r="AH9" s="122"/>
      <c r="AI9" s="122"/>
      <c r="AJ9" s="122"/>
      <c r="AK9" s="898"/>
      <c r="AL9" s="27"/>
      <c r="AM9" s="27"/>
    </row>
    <row r="10" spans="1:40" ht="15" customHeight="1" x14ac:dyDescent="0.2">
      <c r="A10" s="106">
        <v>1</v>
      </c>
      <c r="B10" s="1238" t="s">
        <v>829</v>
      </c>
      <c r="C10" s="1260" t="s">
        <v>830</v>
      </c>
      <c r="D10" s="1261"/>
      <c r="E10" s="920">
        <v>62554.883999999998</v>
      </c>
      <c r="F10" s="921">
        <v>1541.14</v>
      </c>
      <c r="G10" s="920" t="s">
        <v>1022</v>
      </c>
      <c r="H10" s="921" t="s">
        <v>1022</v>
      </c>
      <c r="I10" s="920">
        <v>895.10699999999997</v>
      </c>
      <c r="J10" s="921" t="s">
        <v>1022</v>
      </c>
      <c r="K10" s="920" t="s">
        <v>1022</v>
      </c>
      <c r="L10" s="921" t="s">
        <v>1022</v>
      </c>
      <c r="M10" s="920" t="s">
        <v>1022</v>
      </c>
      <c r="N10" s="921" t="s">
        <v>1022</v>
      </c>
      <c r="O10" s="920">
        <v>1673.472</v>
      </c>
      <c r="P10" s="921" t="s">
        <v>1022</v>
      </c>
      <c r="Q10" s="920" t="s">
        <v>1022</v>
      </c>
      <c r="R10" s="921" t="s">
        <v>1022</v>
      </c>
      <c r="S10" s="920">
        <v>295.8</v>
      </c>
      <c r="T10" s="921" t="s">
        <v>1022</v>
      </c>
      <c r="U10" s="920" t="s">
        <v>1022</v>
      </c>
      <c r="V10" s="921" t="s">
        <v>1022</v>
      </c>
      <c r="W10" s="922">
        <f>SUM(E10,G10,I10,K10,M10,O10,Q10,S10,U10)</f>
        <v>65419.262999999999</v>
      </c>
      <c r="X10" s="923">
        <f>SUM(F10,H10,J10,L10,N10,P10,R10,T10,V10)</f>
        <v>1541.14</v>
      </c>
      <c r="Y10" s="119"/>
      <c r="Z10" s="119"/>
      <c r="AA10" s="119"/>
      <c r="AB10" s="119"/>
      <c r="AC10" s="119"/>
      <c r="AD10" s="119"/>
      <c r="AE10" s="31"/>
      <c r="AF10" s="12"/>
      <c r="AG10" s="12"/>
    </row>
    <row r="11" spans="1:40" ht="15" customHeight="1" x14ac:dyDescent="0.2">
      <c r="A11" s="106">
        <v>2</v>
      </c>
      <c r="B11" s="1271"/>
      <c r="C11" s="1219" t="s">
        <v>831</v>
      </c>
      <c r="D11" s="1220"/>
      <c r="E11" s="924">
        <v>11718.937</v>
      </c>
      <c r="F11" s="925" t="s">
        <v>1022</v>
      </c>
      <c r="G11" s="924" t="s">
        <v>1022</v>
      </c>
      <c r="H11" s="925" t="s">
        <v>1022</v>
      </c>
      <c r="I11" s="924">
        <v>2282.1419999999998</v>
      </c>
      <c r="J11" s="925" t="s">
        <v>1022</v>
      </c>
      <c r="K11" s="924" t="s">
        <v>1022</v>
      </c>
      <c r="L11" s="925" t="s">
        <v>1022</v>
      </c>
      <c r="M11" s="924" t="s">
        <v>1022</v>
      </c>
      <c r="N11" s="925" t="s">
        <v>1022</v>
      </c>
      <c r="O11" s="924">
        <v>290.74200000000002</v>
      </c>
      <c r="P11" s="925" t="s">
        <v>1022</v>
      </c>
      <c r="Q11" s="924" t="s">
        <v>1022</v>
      </c>
      <c r="R11" s="925" t="s">
        <v>1022</v>
      </c>
      <c r="S11" s="924">
        <v>23</v>
      </c>
      <c r="T11" s="925" t="s">
        <v>1022</v>
      </c>
      <c r="U11" s="924" t="s">
        <v>1022</v>
      </c>
      <c r="V11" s="925" t="s">
        <v>1022</v>
      </c>
      <c r="W11" s="926">
        <f t="shared" ref="W11:X15" si="0">SUM(E11,G11,I11,K11,M11,O11,Q11,S11,U11)</f>
        <v>14314.821</v>
      </c>
      <c r="X11" s="927">
        <f t="shared" si="0"/>
        <v>0</v>
      </c>
      <c r="Y11" s="119"/>
      <c r="Z11" s="119"/>
      <c r="AA11" s="119"/>
      <c r="AB11" s="119"/>
      <c r="AC11" s="119"/>
      <c r="AD11" s="119"/>
      <c r="AE11" s="31"/>
      <c r="AF11" s="12"/>
      <c r="AG11" s="12"/>
    </row>
    <row r="12" spans="1:40" ht="15" customHeight="1" x14ac:dyDescent="0.2">
      <c r="A12" s="888">
        <v>3</v>
      </c>
      <c r="B12" s="1271"/>
      <c r="C12" s="1211" t="s">
        <v>832</v>
      </c>
      <c r="D12" s="1212"/>
      <c r="E12" s="924">
        <v>42292.815000000002</v>
      </c>
      <c r="F12" s="925">
        <f>3347-31.9</f>
        <v>3315.1</v>
      </c>
      <c r="G12" s="924" t="s">
        <v>1022</v>
      </c>
      <c r="H12" s="925" t="s">
        <v>1022</v>
      </c>
      <c r="I12" s="924">
        <f>8998.455+282.139</f>
        <v>9280.5939999999991</v>
      </c>
      <c r="J12" s="925">
        <v>68.347999999999999</v>
      </c>
      <c r="K12" s="924" t="s">
        <v>1022</v>
      </c>
      <c r="L12" s="925" t="s">
        <v>1022</v>
      </c>
      <c r="M12" s="924" t="s">
        <v>1022</v>
      </c>
      <c r="N12" s="925" t="s">
        <v>1022</v>
      </c>
      <c r="O12" s="924">
        <f>2677.454+261.193</f>
        <v>2938.6469999999999</v>
      </c>
      <c r="P12" s="925">
        <v>285.29899999999998</v>
      </c>
      <c r="Q12" s="924" t="s">
        <v>1022</v>
      </c>
      <c r="R12" s="925" t="s">
        <v>1022</v>
      </c>
      <c r="S12" s="924">
        <f>949.538+219.808</f>
        <v>1169.346</v>
      </c>
      <c r="T12" s="925">
        <v>50.686999999999998</v>
      </c>
      <c r="U12" s="924" t="s">
        <v>1022</v>
      </c>
      <c r="V12" s="925" t="s">
        <v>1022</v>
      </c>
      <c r="W12" s="926">
        <f>SUM(E12,G12,I12,K12,M12,O12,Q12,S12,U12)</f>
        <v>55681.401999999995</v>
      </c>
      <c r="X12" s="927">
        <f t="shared" si="0"/>
        <v>3719.4339999999997</v>
      </c>
      <c r="Y12" s="119"/>
      <c r="Z12" s="119"/>
      <c r="AA12" s="119"/>
      <c r="AB12" s="119"/>
      <c r="AC12" s="119"/>
      <c r="AD12" s="119"/>
      <c r="AE12" s="31"/>
      <c r="AF12" s="12"/>
      <c r="AG12" s="12"/>
    </row>
    <row r="13" spans="1:40" ht="15" customHeight="1" x14ac:dyDescent="0.2">
      <c r="A13" s="888">
        <v>4</v>
      </c>
      <c r="B13" s="1223" t="s">
        <v>833</v>
      </c>
      <c r="C13" s="1224"/>
      <c r="D13" s="1225"/>
      <c r="E13" s="924"/>
      <c r="F13" s="925"/>
      <c r="G13" s="924"/>
      <c r="H13" s="925"/>
      <c r="I13" s="924"/>
      <c r="J13" s="925"/>
      <c r="K13" s="924"/>
      <c r="L13" s="925"/>
      <c r="M13" s="924"/>
      <c r="N13" s="925"/>
      <c r="O13" s="924"/>
      <c r="P13" s="925"/>
      <c r="Q13" s="924"/>
      <c r="R13" s="925"/>
      <c r="S13" s="924"/>
      <c r="T13" s="925"/>
      <c r="U13" s="924"/>
      <c r="V13" s="925"/>
      <c r="W13" s="926">
        <f t="shared" si="0"/>
        <v>0</v>
      </c>
      <c r="X13" s="927">
        <f t="shared" si="0"/>
        <v>0</v>
      </c>
      <c r="Y13" s="119"/>
      <c r="Z13" s="119"/>
      <c r="AA13" s="119"/>
      <c r="AB13" s="119"/>
      <c r="AC13" s="119"/>
      <c r="AD13" s="119"/>
      <c r="AE13" s="31"/>
      <c r="AF13" s="12"/>
      <c r="AG13" s="12"/>
    </row>
    <row r="14" spans="1:40" ht="15" customHeight="1" thickBot="1" x14ac:dyDescent="0.25">
      <c r="A14" s="109">
        <v>5</v>
      </c>
      <c r="B14" s="1272" t="s">
        <v>834</v>
      </c>
      <c r="C14" s="1273"/>
      <c r="D14" s="1274"/>
      <c r="E14" s="928"/>
      <c r="F14" s="929"/>
      <c r="G14" s="928"/>
      <c r="H14" s="929"/>
      <c r="I14" s="928"/>
      <c r="J14" s="929"/>
      <c r="K14" s="928"/>
      <c r="L14" s="929"/>
      <c r="M14" s="928"/>
      <c r="N14" s="929"/>
      <c r="O14" s="928"/>
      <c r="P14" s="929"/>
      <c r="Q14" s="928"/>
      <c r="R14" s="929"/>
      <c r="S14" s="928"/>
      <c r="T14" s="929"/>
      <c r="U14" s="928"/>
      <c r="V14" s="929"/>
      <c r="W14" s="930">
        <f t="shared" si="0"/>
        <v>0</v>
      </c>
      <c r="X14" s="931">
        <f t="shared" si="0"/>
        <v>0</v>
      </c>
      <c r="Y14" s="119"/>
      <c r="Z14" s="119"/>
      <c r="AA14" s="119"/>
      <c r="AB14" s="119"/>
      <c r="AC14" s="31"/>
      <c r="AD14" s="12"/>
      <c r="AE14" s="12"/>
    </row>
    <row r="15" spans="1:40" s="45" customFormat="1" ht="15" customHeight="1" thickBot="1" x14ac:dyDescent="0.25">
      <c r="A15" s="110">
        <v>6</v>
      </c>
      <c r="B15" s="1267" t="s">
        <v>820</v>
      </c>
      <c r="C15" s="1268"/>
      <c r="D15" s="1269"/>
      <c r="E15" s="932">
        <f>SUM(E10:E14)</f>
        <v>116566.636</v>
      </c>
      <c r="F15" s="933">
        <f t="shared" ref="F15:V15" si="1">SUM(F10:F14)</f>
        <v>4856.24</v>
      </c>
      <c r="G15" s="932">
        <f t="shared" si="1"/>
        <v>0</v>
      </c>
      <c r="H15" s="933">
        <f t="shared" si="1"/>
        <v>0</v>
      </c>
      <c r="I15" s="932">
        <f t="shared" si="1"/>
        <v>12457.842999999999</v>
      </c>
      <c r="J15" s="933">
        <f t="shared" si="1"/>
        <v>68.347999999999999</v>
      </c>
      <c r="K15" s="932">
        <f t="shared" si="1"/>
        <v>0</v>
      </c>
      <c r="L15" s="933">
        <f t="shared" si="1"/>
        <v>0</v>
      </c>
      <c r="M15" s="932">
        <f t="shared" si="1"/>
        <v>0</v>
      </c>
      <c r="N15" s="933">
        <f t="shared" si="1"/>
        <v>0</v>
      </c>
      <c r="O15" s="932">
        <f t="shared" si="1"/>
        <v>4902.8609999999999</v>
      </c>
      <c r="P15" s="933">
        <f t="shared" si="1"/>
        <v>285.29899999999998</v>
      </c>
      <c r="Q15" s="932">
        <f t="shared" si="1"/>
        <v>0</v>
      </c>
      <c r="R15" s="933">
        <f t="shared" si="1"/>
        <v>0</v>
      </c>
      <c r="S15" s="932">
        <f t="shared" si="1"/>
        <v>1488.146</v>
      </c>
      <c r="T15" s="933">
        <f t="shared" si="1"/>
        <v>50.686999999999998</v>
      </c>
      <c r="U15" s="932">
        <f t="shared" si="1"/>
        <v>0</v>
      </c>
      <c r="V15" s="933">
        <f t="shared" si="1"/>
        <v>0</v>
      </c>
      <c r="W15" s="934">
        <f t="shared" si="0"/>
        <v>135415.486</v>
      </c>
      <c r="X15" s="935">
        <f t="shared" si="0"/>
        <v>5260.5739999999996</v>
      </c>
      <c r="Y15" s="119"/>
      <c r="Z15" s="119"/>
      <c r="AA15" s="121"/>
      <c r="AB15" s="121"/>
      <c r="AC15" s="108"/>
      <c r="AD15" s="24"/>
      <c r="AE15" s="24"/>
    </row>
    <row r="16" spans="1:40" s="119" customFormat="1" ht="15" customHeight="1" x14ac:dyDescent="0.25">
      <c r="E16" s="964"/>
      <c r="F16" s="964"/>
      <c r="J16" s="964"/>
    </row>
    <row r="17" spans="1:31" ht="14.25" customHeight="1" x14ac:dyDescent="0.25">
      <c r="A17" s="120" t="s">
        <v>835</v>
      </c>
      <c r="B17" s="107"/>
      <c r="C17" s="107"/>
      <c r="D17" s="107"/>
      <c r="E17" s="107"/>
      <c r="F17" s="107"/>
      <c r="G17" s="107"/>
      <c r="H17" s="107"/>
      <c r="I17" s="107"/>
      <c r="J17" s="107"/>
      <c r="K17" s="107"/>
      <c r="L17" s="107"/>
      <c r="M17" s="107"/>
      <c r="N17" s="107"/>
      <c r="O17" s="965"/>
      <c r="P17" s="107"/>
      <c r="Q17" s="107"/>
      <c r="R17" s="107"/>
      <c r="S17" s="965"/>
      <c r="T17" s="12"/>
      <c r="U17" s="12"/>
      <c r="V17" s="12"/>
    </row>
    <row r="18" spans="1:31" ht="14.25" customHeight="1" thickBot="1" x14ac:dyDescent="0.3">
      <c r="A18" s="120"/>
      <c r="B18" s="107"/>
      <c r="C18" s="107"/>
      <c r="D18" s="107"/>
      <c r="E18" s="107"/>
      <c r="F18" s="107"/>
      <c r="G18" s="107"/>
      <c r="H18" s="107"/>
      <c r="I18" s="107"/>
      <c r="J18" s="107"/>
      <c r="K18" s="107"/>
      <c r="L18" s="107"/>
      <c r="M18" s="338" t="s">
        <v>700</v>
      </c>
      <c r="N18" s="119"/>
      <c r="O18" s="119"/>
      <c r="P18" s="119"/>
      <c r="Q18" s="119"/>
      <c r="R18" s="119"/>
      <c r="S18" s="119"/>
      <c r="T18" s="119"/>
      <c r="U18" s="12"/>
      <c r="V18" s="12"/>
    </row>
    <row r="19" spans="1:31" ht="28.5" customHeight="1" x14ac:dyDescent="0.25">
      <c r="A19" s="1257" t="s">
        <v>519</v>
      </c>
      <c r="B19" s="1254" t="s">
        <v>813</v>
      </c>
      <c r="C19" s="1254"/>
      <c r="D19" s="1254"/>
      <c r="E19" s="1266" t="s">
        <v>836</v>
      </c>
      <c r="F19" s="1264"/>
      <c r="G19" s="1265"/>
      <c r="H19" s="1230" t="s">
        <v>837</v>
      </c>
      <c r="I19" s="1231"/>
      <c r="J19" s="1232"/>
      <c r="K19" s="1264" t="s">
        <v>820</v>
      </c>
      <c r="L19" s="1264"/>
      <c r="M19" s="1265"/>
      <c r="N19" s="119"/>
      <c r="O19" s="119"/>
      <c r="P19" s="119"/>
      <c r="Q19" s="119"/>
      <c r="R19" s="119"/>
      <c r="S19" s="119"/>
      <c r="T19" s="119"/>
      <c r="U19" s="12"/>
      <c r="V19" s="12"/>
    </row>
    <row r="20" spans="1:31" ht="44.25" customHeight="1" x14ac:dyDescent="0.25">
      <c r="A20" s="1258"/>
      <c r="B20" s="1255"/>
      <c r="C20" s="1255"/>
      <c r="D20" s="1255"/>
      <c r="E20" s="607" t="s">
        <v>838</v>
      </c>
      <c r="F20" s="608" t="s">
        <v>839</v>
      </c>
      <c r="G20" s="609" t="s">
        <v>840</v>
      </c>
      <c r="H20" s="607" t="s">
        <v>841</v>
      </c>
      <c r="I20" s="608" t="s">
        <v>839</v>
      </c>
      <c r="J20" s="609" t="s">
        <v>840</v>
      </c>
      <c r="K20" s="896" t="s">
        <v>841</v>
      </c>
      <c r="L20" s="610" t="s">
        <v>839</v>
      </c>
      <c r="M20" s="609" t="s">
        <v>840</v>
      </c>
      <c r="N20" s="119"/>
      <c r="O20" s="119"/>
      <c r="P20" s="119"/>
      <c r="Q20" s="119"/>
      <c r="R20" s="119"/>
      <c r="S20" s="119"/>
      <c r="T20" s="119"/>
      <c r="U20" s="119"/>
      <c r="V20" s="119"/>
      <c r="W20" s="119"/>
      <c r="X20" s="119"/>
      <c r="Y20" s="119"/>
      <c r="Z20" s="119"/>
      <c r="AA20" s="119"/>
      <c r="AB20" s="119"/>
      <c r="AC20" s="119"/>
      <c r="AD20" s="119"/>
      <c r="AE20" s="119"/>
    </row>
    <row r="21" spans="1:31" s="28" customFormat="1" ht="25.5" customHeight="1" thickBot="1" x14ac:dyDescent="0.3">
      <c r="A21" s="1259"/>
      <c r="B21" s="1256"/>
      <c r="C21" s="1256"/>
      <c r="D21" s="1256"/>
      <c r="E21" s="44">
        <v>1</v>
      </c>
      <c r="F21" s="112">
        <v>2</v>
      </c>
      <c r="G21" s="114" t="s">
        <v>842</v>
      </c>
      <c r="H21" s="44">
        <v>4</v>
      </c>
      <c r="I21" s="112">
        <v>5</v>
      </c>
      <c r="J21" s="114" t="s">
        <v>843</v>
      </c>
      <c r="K21" s="117">
        <v>7</v>
      </c>
      <c r="L21" s="113">
        <v>8</v>
      </c>
      <c r="M21" s="114" t="s">
        <v>844</v>
      </c>
      <c r="N21" s="122"/>
      <c r="O21" s="119"/>
      <c r="P21" s="119"/>
      <c r="Q21" s="119"/>
      <c r="R21" s="119"/>
      <c r="S21" s="122"/>
      <c r="T21" s="122"/>
      <c r="U21" s="122"/>
      <c r="V21" s="122"/>
      <c r="W21" s="122"/>
      <c r="X21" s="122"/>
      <c r="Y21" s="122"/>
      <c r="Z21" s="122"/>
      <c r="AA21" s="122"/>
      <c r="AB21" s="122"/>
      <c r="AC21" s="122"/>
      <c r="AD21" s="122"/>
      <c r="AE21" s="122"/>
    </row>
    <row r="22" spans="1:31" ht="13.5" customHeight="1" x14ac:dyDescent="0.2">
      <c r="A22" s="901">
        <v>1</v>
      </c>
      <c r="B22" s="1236" t="s">
        <v>845</v>
      </c>
      <c r="C22" s="1217" t="s">
        <v>846</v>
      </c>
      <c r="D22" s="111" t="s">
        <v>847</v>
      </c>
      <c r="E22" s="936"/>
      <c r="F22" s="937"/>
      <c r="G22" s="938">
        <f>IF(AND(ISNUMBER(E22),E22&gt;0),F22/(12*E22),0)</f>
        <v>0</v>
      </c>
      <c r="H22" s="936"/>
      <c r="I22" s="937"/>
      <c r="J22" s="938">
        <f>IF(AND(ISNUMBER(H22),H22&gt;0),I22/(12*H22),0)</f>
        <v>0</v>
      </c>
      <c r="K22" s="936">
        <f>SUM(E22,H22)</f>
        <v>0</v>
      </c>
      <c r="L22" s="937">
        <f>SUM(F22,I22)</f>
        <v>0</v>
      </c>
      <c r="M22" s="938">
        <f>IF(AND(ISNUMBER(K22),K22&gt;0),L22/(12*K22),0)</f>
        <v>0</v>
      </c>
      <c r="N22" s="119"/>
      <c r="O22" s="119"/>
      <c r="P22" s="119"/>
      <c r="Q22" s="119"/>
      <c r="R22" s="119"/>
      <c r="S22" s="119"/>
      <c r="T22" s="119"/>
      <c r="U22" s="119"/>
      <c r="V22" s="119"/>
      <c r="W22" s="119"/>
      <c r="X22" s="119"/>
      <c r="Y22" s="119"/>
      <c r="Z22" s="119"/>
      <c r="AA22" s="119"/>
      <c r="AB22" s="119"/>
      <c r="AC22" s="119"/>
      <c r="AD22" s="119"/>
      <c r="AE22" s="119"/>
    </row>
    <row r="23" spans="1:31" ht="13.5" customHeight="1" x14ac:dyDescent="0.2">
      <c r="A23" s="901">
        <v>2</v>
      </c>
      <c r="B23" s="1237"/>
      <c r="C23" s="1217"/>
      <c r="D23" s="111" t="s">
        <v>848</v>
      </c>
      <c r="E23" s="939">
        <v>7.84</v>
      </c>
      <c r="F23" s="940">
        <v>10084.527</v>
      </c>
      <c r="G23" s="941">
        <f t="shared" ref="G23:G33" si="2">IF(AND(ISNUMBER(E23),E23&gt;0),F23/(12*E23),0)</f>
        <v>107.19097576530612</v>
      </c>
      <c r="H23" s="942">
        <v>0.24</v>
      </c>
      <c r="I23" s="940">
        <v>320.851</v>
      </c>
      <c r="J23" s="941">
        <f t="shared" ref="J23:J33" si="3">IF(AND(ISNUMBER(H23),H23&gt;0),I23/(12*H23),0)</f>
        <v>111.40659722222223</v>
      </c>
      <c r="K23" s="942">
        <f t="shared" ref="K23:L32" si="4">SUM(E23,H23)</f>
        <v>8.08</v>
      </c>
      <c r="L23" s="940">
        <f t="shared" si="4"/>
        <v>10405.378000000001</v>
      </c>
      <c r="M23" s="941">
        <f t="shared" ref="M23:M32" si="5">IF(AND(ISNUMBER(K23),K23&gt;0),L23/(12*K23),0)</f>
        <v>107.31619224422442</v>
      </c>
      <c r="N23" s="119"/>
      <c r="O23" s="119"/>
      <c r="P23" s="119"/>
      <c r="Q23" s="119"/>
      <c r="R23" s="119"/>
      <c r="S23" s="119"/>
      <c r="T23" s="119"/>
      <c r="U23" s="119"/>
      <c r="V23" s="119"/>
      <c r="W23" s="119"/>
      <c r="X23" s="119"/>
      <c r="Y23" s="119"/>
      <c r="Z23" s="119"/>
      <c r="AA23" s="119"/>
      <c r="AB23" s="119"/>
      <c r="AC23" s="119"/>
      <c r="AD23" s="119"/>
      <c r="AE23" s="119"/>
    </row>
    <row r="24" spans="1:31" ht="14.25" customHeight="1" x14ac:dyDescent="0.2">
      <c r="A24" s="53">
        <v>3</v>
      </c>
      <c r="B24" s="1237"/>
      <c r="C24" s="1217"/>
      <c r="D24" s="897" t="s">
        <v>849</v>
      </c>
      <c r="E24" s="942">
        <v>20.29</v>
      </c>
      <c r="F24" s="940">
        <v>17859.151999999998</v>
      </c>
      <c r="G24" s="941">
        <f t="shared" si="2"/>
        <v>73.349564645966808</v>
      </c>
      <c r="H24" s="942">
        <v>1.18</v>
      </c>
      <c r="I24" s="940">
        <v>797.029</v>
      </c>
      <c r="J24" s="941">
        <f t="shared" si="3"/>
        <v>56.287358757062144</v>
      </c>
      <c r="K24" s="942">
        <f t="shared" si="4"/>
        <v>21.47</v>
      </c>
      <c r="L24" s="940">
        <f t="shared" si="4"/>
        <v>18656.180999999997</v>
      </c>
      <c r="M24" s="941">
        <f t="shared" si="5"/>
        <v>72.411818816953883</v>
      </c>
      <c r="N24" s="119"/>
      <c r="O24" s="119"/>
      <c r="P24" s="119"/>
      <c r="Q24" s="119"/>
      <c r="R24" s="119"/>
      <c r="S24" s="119"/>
      <c r="T24" s="119"/>
      <c r="U24" s="119"/>
      <c r="V24" s="119"/>
      <c r="W24" s="119"/>
      <c r="X24" s="119"/>
      <c r="Y24" s="119"/>
      <c r="Z24" s="119"/>
      <c r="AA24" s="119"/>
      <c r="AB24" s="119"/>
      <c r="AC24" s="119"/>
      <c r="AD24" s="119"/>
      <c r="AE24" s="119"/>
    </row>
    <row r="25" spans="1:31" ht="15" customHeight="1" x14ac:dyDescent="0.2">
      <c r="A25" s="53">
        <v>4</v>
      </c>
      <c r="B25" s="1237"/>
      <c r="C25" s="1217"/>
      <c r="D25" s="897" t="s">
        <v>850</v>
      </c>
      <c r="E25" s="942">
        <v>39.619999999999997</v>
      </c>
      <c r="F25" s="940">
        <v>21817.794999999998</v>
      </c>
      <c r="G25" s="941">
        <f t="shared" si="2"/>
        <v>45.889691654046779</v>
      </c>
      <c r="H25" s="942">
        <v>2.29</v>
      </c>
      <c r="I25" s="940">
        <v>1174.8499999999999</v>
      </c>
      <c r="J25" s="941">
        <f t="shared" si="3"/>
        <v>42.752911208151382</v>
      </c>
      <c r="K25" s="942">
        <f t="shared" si="4"/>
        <v>41.91</v>
      </c>
      <c r="L25" s="940">
        <f>SUM(F25,I25)</f>
        <v>22992.644999999997</v>
      </c>
      <c r="M25" s="941">
        <f t="shared" si="5"/>
        <v>45.718295156287283</v>
      </c>
      <c r="N25" s="119"/>
      <c r="O25" s="119"/>
      <c r="P25" s="119"/>
      <c r="Q25" s="119"/>
      <c r="R25" s="119"/>
      <c r="S25" s="119"/>
      <c r="T25" s="119"/>
      <c r="U25" s="119"/>
      <c r="V25" s="119"/>
      <c r="W25" s="119"/>
      <c r="X25" s="119"/>
      <c r="Y25" s="119"/>
      <c r="Z25" s="119"/>
      <c r="AA25" s="119"/>
      <c r="AB25" s="119"/>
      <c r="AC25" s="119"/>
      <c r="AD25" s="119"/>
      <c r="AE25" s="119"/>
    </row>
    <row r="26" spans="1:31" ht="15" customHeight="1" x14ac:dyDescent="0.2">
      <c r="A26" s="53">
        <v>5</v>
      </c>
      <c r="B26" s="1237"/>
      <c r="C26" s="1217"/>
      <c r="D26" s="897" t="s">
        <v>851</v>
      </c>
      <c r="E26" s="942">
        <v>21.55</v>
      </c>
      <c r="F26" s="940">
        <v>10289.41</v>
      </c>
      <c r="G26" s="941">
        <f t="shared" si="2"/>
        <v>39.78890177880897</v>
      </c>
      <c r="H26" s="942">
        <v>0.98</v>
      </c>
      <c r="I26" s="940">
        <v>522.26300000000003</v>
      </c>
      <c r="J26" s="941">
        <f t="shared" si="3"/>
        <v>44.410119047619048</v>
      </c>
      <c r="K26" s="942">
        <f t="shared" si="4"/>
        <v>22.53</v>
      </c>
      <c r="L26" s="940">
        <f t="shared" si="4"/>
        <v>10811.673000000001</v>
      </c>
      <c r="M26" s="941">
        <f t="shared" si="5"/>
        <v>39.989913448735024</v>
      </c>
      <c r="N26" s="119"/>
      <c r="O26" s="119"/>
      <c r="P26" s="119"/>
      <c r="Q26" s="119"/>
      <c r="R26" s="119"/>
      <c r="S26" s="119"/>
      <c r="T26" s="119"/>
      <c r="U26" s="119"/>
      <c r="V26" s="119"/>
      <c r="W26" s="119"/>
      <c r="X26" s="119"/>
      <c r="Y26" s="119"/>
      <c r="Z26" s="119"/>
      <c r="AA26" s="119"/>
      <c r="AB26" s="119"/>
      <c r="AC26" s="119"/>
      <c r="AD26" s="119"/>
      <c r="AE26" s="119"/>
    </row>
    <row r="27" spans="1:31" ht="15" customHeight="1" x14ac:dyDescent="0.2">
      <c r="A27" s="53">
        <v>6</v>
      </c>
      <c r="B27" s="1237"/>
      <c r="C27" s="1217"/>
      <c r="D27" s="897" t="s">
        <v>852</v>
      </c>
      <c r="E27" s="942">
        <v>6.29</v>
      </c>
      <c r="F27" s="940">
        <v>2504</v>
      </c>
      <c r="G27" s="941">
        <f t="shared" si="2"/>
        <v>33.174350821409647</v>
      </c>
      <c r="H27" s="942">
        <v>0.14000000000000001</v>
      </c>
      <c r="I27" s="940">
        <v>49.386000000000003</v>
      </c>
      <c r="J27" s="941">
        <f t="shared" si="3"/>
        <v>29.396428571428569</v>
      </c>
      <c r="K27" s="942">
        <f t="shared" si="4"/>
        <v>6.43</v>
      </c>
      <c r="L27" s="940">
        <f t="shared" si="4"/>
        <v>2553.386</v>
      </c>
      <c r="M27" s="941">
        <f t="shared" si="5"/>
        <v>33.092094349403837</v>
      </c>
      <c r="N27" s="119"/>
      <c r="O27" s="119"/>
      <c r="P27" s="119"/>
      <c r="Q27" s="119"/>
      <c r="R27" s="119"/>
      <c r="S27" s="119"/>
      <c r="T27" s="119"/>
      <c r="U27" s="119"/>
      <c r="V27" s="119"/>
      <c r="W27" s="119"/>
      <c r="X27" s="119"/>
      <c r="Y27" s="119"/>
      <c r="Z27" s="119"/>
      <c r="AA27" s="119"/>
      <c r="AB27" s="119"/>
      <c r="AC27" s="119"/>
      <c r="AD27" s="119"/>
      <c r="AE27" s="119"/>
    </row>
    <row r="28" spans="1:31" ht="15" customHeight="1" x14ac:dyDescent="0.2">
      <c r="A28" s="53">
        <v>7</v>
      </c>
      <c r="B28" s="1237"/>
      <c r="C28" s="1218"/>
      <c r="D28" s="897" t="s">
        <v>820</v>
      </c>
      <c r="E28" s="942">
        <f>SUM(E22:E27)</f>
        <v>95.59</v>
      </c>
      <c r="F28" s="940">
        <f>SUM(F22:F27)</f>
        <v>62554.883999999991</v>
      </c>
      <c r="G28" s="941">
        <f t="shared" si="2"/>
        <v>54.534020295009931</v>
      </c>
      <c r="H28" s="942">
        <f>SUM(H22:H27)</f>
        <v>4.8299999999999992</v>
      </c>
      <c r="I28" s="940">
        <f>SUM(I22:I27)</f>
        <v>2864.3789999999999</v>
      </c>
      <c r="J28" s="941">
        <f t="shared" si="3"/>
        <v>49.419927536231889</v>
      </c>
      <c r="K28" s="942">
        <f t="shared" si="4"/>
        <v>100.42</v>
      </c>
      <c r="L28" s="940">
        <f>SUM(F28,I28)</f>
        <v>65419.262999999992</v>
      </c>
      <c r="M28" s="941">
        <f t="shared" si="5"/>
        <v>54.288042720573586</v>
      </c>
      <c r="N28" s="119"/>
      <c r="O28" s="119"/>
      <c r="P28" s="119"/>
      <c r="Q28" s="119"/>
      <c r="R28" s="119"/>
      <c r="S28" s="119"/>
      <c r="T28" s="119"/>
      <c r="U28" s="119"/>
      <c r="V28" s="119"/>
      <c r="W28" s="119"/>
      <c r="X28" s="119"/>
      <c r="Y28" s="119"/>
      <c r="Z28" s="119"/>
      <c r="AA28" s="119"/>
      <c r="AB28" s="119"/>
      <c r="AC28" s="119"/>
      <c r="AD28" s="119"/>
      <c r="AE28" s="119"/>
    </row>
    <row r="29" spans="1:31" ht="15" customHeight="1" x14ac:dyDescent="0.2">
      <c r="A29" s="53">
        <v>8</v>
      </c>
      <c r="B29" s="1237"/>
      <c r="C29" s="1277" t="s">
        <v>853</v>
      </c>
      <c r="D29" s="1278"/>
      <c r="E29" s="942">
        <v>22.99</v>
      </c>
      <c r="F29" s="940">
        <v>11718.937</v>
      </c>
      <c r="G29" s="941">
        <f t="shared" si="2"/>
        <v>42.478385529940553</v>
      </c>
      <c r="H29" s="942">
        <v>5.65</v>
      </c>
      <c r="I29" s="940">
        <v>2595.884</v>
      </c>
      <c r="J29" s="941">
        <f t="shared" si="3"/>
        <v>38.287374631268428</v>
      </c>
      <c r="K29" s="942">
        <f t="shared" si="4"/>
        <v>28.64</v>
      </c>
      <c r="L29" s="940">
        <f t="shared" si="4"/>
        <v>14314.821</v>
      </c>
      <c r="M29" s="941">
        <f t="shared" si="5"/>
        <v>41.651597416201113</v>
      </c>
      <c r="N29" s="119"/>
      <c r="O29" s="119"/>
      <c r="P29" s="119"/>
      <c r="Q29" s="119"/>
      <c r="R29" s="119"/>
      <c r="S29" s="119"/>
      <c r="T29" s="119"/>
      <c r="U29" s="119"/>
      <c r="V29" s="119"/>
      <c r="W29" s="119"/>
      <c r="X29" s="119"/>
      <c r="Y29" s="119"/>
      <c r="Z29" s="119"/>
      <c r="AA29" s="119"/>
      <c r="AB29" s="119"/>
      <c r="AC29" s="119"/>
      <c r="AD29" s="119"/>
      <c r="AE29" s="119"/>
    </row>
    <row r="30" spans="1:31" ht="15" customHeight="1" x14ac:dyDescent="0.2">
      <c r="A30" s="53">
        <v>9</v>
      </c>
      <c r="B30" s="1238"/>
      <c r="C30" s="1275" t="s">
        <v>854</v>
      </c>
      <c r="D30" s="1276"/>
      <c r="E30" s="942">
        <v>91.29</v>
      </c>
      <c r="F30" s="940">
        <f>43059.837-3.882-763.14</f>
        <v>42292.815000000002</v>
      </c>
      <c r="G30" s="941">
        <f>IF(AND(ISNUMBER(E30),E30&gt;0),F30/(12*E30),0)</f>
        <v>38.606651878628547</v>
      </c>
      <c r="H30" s="942">
        <v>23.4</v>
      </c>
      <c r="I30" s="940">
        <f>12625.447+763.14</f>
        <v>13388.587</v>
      </c>
      <c r="J30" s="941">
        <f t="shared" si="3"/>
        <v>47.68015313390314</v>
      </c>
      <c r="K30" s="942">
        <f t="shared" si="4"/>
        <v>114.69</v>
      </c>
      <c r="L30" s="940">
        <f>SUM(F30,I30)</f>
        <v>55681.402000000002</v>
      </c>
      <c r="M30" s="941">
        <f t="shared" si="5"/>
        <v>40.457902461708379</v>
      </c>
      <c r="N30" s="119"/>
      <c r="O30" s="119"/>
      <c r="P30" s="964"/>
      <c r="Q30" s="119"/>
      <c r="R30" s="119"/>
      <c r="S30" s="119"/>
      <c r="T30" s="119"/>
      <c r="U30" s="119"/>
      <c r="V30" s="119"/>
      <c r="W30" s="119"/>
      <c r="X30" s="119"/>
      <c r="Y30" s="119"/>
      <c r="Z30" s="119"/>
      <c r="AA30" s="119"/>
      <c r="AB30" s="119"/>
      <c r="AC30" s="119"/>
      <c r="AD30" s="119"/>
      <c r="AE30" s="119"/>
    </row>
    <row r="31" spans="1:31" ht="15" customHeight="1" x14ac:dyDescent="0.2">
      <c r="A31" s="53">
        <v>10</v>
      </c>
      <c r="B31" s="1234" t="s">
        <v>833</v>
      </c>
      <c r="C31" s="1234"/>
      <c r="D31" s="1234"/>
      <c r="E31" s="942"/>
      <c r="F31" s="940"/>
      <c r="G31" s="941">
        <f t="shared" si="2"/>
        <v>0</v>
      </c>
      <c r="H31" s="942"/>
      <c r="I31" s="940"/>
      <c r="J31" s="941">
        <f t="shared" si="3"/>
        <v>0</v>
      </c>
      <c r="K31" s="942">
        <f t="shared" si="4"/>
        <v>0</v>
      </c>
      <c r="L31" s="940">
        <f t="shared" si="4"/>
        <v>0</v>
      </c>
      <c r="M31" s="941">
        <f t="shared" si="5"/>
        <v>0</v>
      </c>
      <c r="N31" s="119"/>
      <c r="O31" s="119"/>
      <c r="P31" s="119"/>
      <c r="Q31" s="119"/>
      <c r="R31" s="119"/>
      <c r="S31" s="119"/>
      <c r="T31" s="119"/>
      <c r="U31" s="119"/>
      <c r="V31" s="119"/>
      <c r="W31" s="119"/>
      <c r="X31" s="119"/>
      <c r="Y31" s="119"/>
      <c r="Z31" s="119"/>
      <c r="AA31" s="119"/>
      <c r="AB31" s="119"/>
      <c r="AC31" s="119"/>
      <c r="AD31" s="119"/>
      <c r="AE31" s="119"/>
    </row>
    <row r="32" spans="1:31" ht="15" customHeight="1" thickBot="1" x14ac:dyDescent="0.25">
      <c r="A32" s="116">
        <v>11</v>
      </c>
      <c r="B32" s="1235" t="s">
        <v>834</v>
      </c>
      <c r="C32" s="1235"/>
      <c r="D32" s="1235"/>
      <c r="E32" s="943"/>
      <c r="F32" s="944"/>
      <c r="G32" s="945">
        <f t="shared" si="2"/>
        <v>0</v>
      </c>
      <c r="H32" s="943"/>
      <c r="I32" s="944"/>
      <c r="J32" s="945">
        <f t="shared" si="3"/>
        <v>0</v>
      </c>
      <c r="K32" s="943">
        <f t="shared" si="4"/>
        <v>0</v>
      </c>
      <c r="L32" s="944">
        <f t="shared" si="4"/>
        <v>0</v>
      </c>
      <c r="M32" s="945">
        <f t="shared" si="5"/>
        <v>0</v>
      </c>
      <c r="N32" s="119"/>
      <c r="O32" s="119"/>
      <c r="P32" s="119"/>
      <c r="Q32" s="119"/>
      <c r="R32" s="119"/>
      <c r="S32" s="119"/>
      <c r="T32" s="119"/>
      <c r="U32" s="119"/>
      <c r="V32" s="119"/>
      <c r="W32" s="119"/>
      <c r="X32" s="119"/>
      <c r="Y32" s="119"/>
      <c r="Z32" s="119"/>
      <c r="AA32" s="119"/>
      <c r="AB32" s="119"/>
      <c r="AC32" s="119"/>
      <c r="AD32" s="119"/>
      <c r="AE32" s="119"/>
    </row>
    <row r="33" spans="1:31" s="45" customFormat="1" ht="15" customHeight="1" thickBot="1" x14ac:dyDescent="0.25">
      <c r="A33" s="115">
        <v>12</v>
      </c>
      <c r="B33" s="1233" t="s">
        <v>820</v>
      </c>
      <c r="C33" s="1233"/>
      <c r="D33" s="1233"/>
      <c r="E33" s="946">
        <f>SUM(E28:E32)</f>
        <v>209.87</v>
      </c>
      <c r="F33" s="947">
        <f t="shared" ref="F33:I33" si="6">SUM(F28:F32)</f>
        <v>116566.636</v>
      </c>
      <c r="G33" s="948">
        <f t="shared" si="2"/>
        <v>46.28525436381252</v>
      </c>
      <c r="H33" s="946">
        <f t="shared" si="6"/>
        <v>33.879999999999995</v>
      </c>
      <c r="I33" s="947">
        <f t="shared" si="6"/>
        <v>18848.849999999999</v>
      </c>
      <c r="J33" s="948">
        <f t="shared" si="3"/>
        <v>46.361791617473436</v>
      </c>
      <c r="K33" s="946">
        <f>SUM(K28:K32)</f>
        <v>243.75</v>
      </c>
      <c r="L33" s="947">
        <f t="shared" ref="L33" si="7">SUM(L28:L32)</f>
        <v>135415.48599999998</v>
      </c>
      <c r="M33" s="948">
        <f>IF(AND(ISNUMBER(K33),K33&gt;0),L33/(12*K33),0)</f>
        <v>46.295892649572643</v>
      </c>
      <c r="N33" s="119"/>
      <c r="O33" s="119"/>
      <c r="P33" s="119"/>
      <c r="Q33" s="119"/>
      <c r="R33" s="119"/>
      <c r="S33" s="119"/>
      <c r="T33" s="119"/>
      <c r="U33" s="121"/>
      <c r="V33" s="121"/>
      <c r="W33" s="121"/>
      <c r="X33" s="121"/>
      <c r="Y33" s="121"/>
      <c r="Z33" s="121"/>
      <c r="AA33" s="121"/>
      <c r="AB33" s="121"/>
      <c r="AC33" s="121"/>
      <c r="AD33" s="121"/>
      <c r="AE33" s="121"/>
    </row>
    <row r="34" spans="1:31" s="119" customFormat="1" ht="15" customHeight="1" x14ac:dyDescent="0.25">
      <c r="F34" s="964"/>
      <c r="L34" s="964"/>
    </row>
    <row r="35" spans="1:31" s="123" customFormat="1" ht="12.75" customHeight="1" x14ac:dyDescent="0.25">
      <c r="A35" s="123" t="s">
        <v>395</v>
      </c>
    </row>
    <row r="36" spans="1:31" s="123" customFormat="1" ht="42" customHeight="1" x14ac:dyDescent="0.25">
      <c r="A36" s="1086" t="s">
        <v>855</v>
      </c>
      <c r="B36" s="1087"/>
      <c r="C36" s="1087"/>
      <c r="D36" s="1087"/>
      <c r="E36" s="1087"/>
      <c r="F36" s="1087"/>
      <c r="G36" s="1087"/>
      <c r="H36" s="1087"/>
      <c r="I36" s="1087"/>
      <c r="J36" s="1087"/>
      <c r="K36" s="1087"/>
      <c r="L36" s="1087"/>
      <c r="M36" s="1087"/>
    </row>
    <row r="37" spans="1:31" s="123" customFormat="1" ht="15.75" customHeight="1" x14ac:dyDescent="0.25">
      <c r="A37" s="1086" t="s">
        <v>856</v>
      </c>
      <c r="B37" s="1087"/>
      <c r="C37" s="1087"/>
      <c r="D37" s="1087"/>
      <c r="E37" s="1087"/>
      <c r="F37" s="1087"/>
      <c r="G37" s="1087"/>
      <c r="H37" s="1087"/>
      <c r="I37" s="1087"/>
      <c r="J37" s="1087"/>
      <c r="K37" s="1087"/>
      <c r="L37" s="1087"/>
      <c r="M37" s="1087"/>
    </row>
    <row r="38" spans="1:31" s="123" customFormat="1" ht="43.5" customHeight="1" x14ac:dyDescent="0.25">
      <c r="A38" s="1086" t="s">
        <v>857</v>
      </c>
      <c r="B38" s="1087"/>
      <c r="C38" s="1087"/>
      <c r="D38" s="1087"/>
      <c r="E38" s="1087"/>
      <c r="F38" s="1087"/>
      <c r="G38" s="1087"/>
      <c r="H38" s="1087"/>
      <c r="I38" s="1087"/>
      <c r="J38" s="1087"/>
      <c r="K38" s="1087"/>
      <c r="L38" s="1087"/>
      <c r="M38" s="1087"/>
    </row>
    <row r="39" spans="1:31" s="123" customFormat="1" ht="105.75" customHeight="1" x14ac:dyDescent="0.25">
      <c r="A39" s="1086" t="s">
        <v>858</v>
      </c>
      <c r="B39" s="1087"/>
      <c r="C39" s="1087"/>
      <c r="D39" s="1087"/>
      <c r="E39" s="1087"/>
      <c r="F39" s="1087"/>
      <c r="G39" s="1087"/>
      <c r="H39" s="1087"/>
      <c r="I39" s="1087"/>
      <c r="J39" s="1087"/>
      <c r="K39" s="1087"/>
      <c r="L39" s="1087"/>
      <c r="M39" s="1087"/>
    </row>
    <row r="40" spans="1:31" s="123" customFormat="1" ht="15.75" customHeight="1" x14ac:dyDescent="0.25">
      <c r="A40" s="1086" t="s">
        <v>859</v>
      </c>
      <c r="B40" s="1087"/>
      <c r="C40" s="1087"/>
      <c r="D40" s="1087"/>
      <c r="E40" s="1087"/>
      <c r="F40" s="1087"/>
      <c r="G40" s="1087"/>
      <c r="H40" s="1087"/>
      <c r="I40" s="1087"/>
      <c r="J40" s="1087"/>
      <c r="K40" s="1087"/>
      <c r="L40" s="1087"/>
      <c r="M40" s="1087"/>
    </row>
    <row r="41" spans="1:31" s="123" customFormat="1" ht="29.25" customHeight="1" x14ac:dyDescent="0.25">
      <c r="A41" s="1086" t="s">
        <v>860</v>
      </c>
      <c r="B41" s="1087"/>
      <c r="C41" s="1087"/>
      <c r="D41" s="1087"/>
      <c r="E41" s="1087"/>
      <c r="F41" s="1087"/>
      <c r="G41" s="1087"/>
      <c r="H41" s="1087"/>
      <c r="I41" s="1087"/>
      <c r="J41" s="1087"/>
      <c r="K41" s="1087"/>
      <c r="L41" s="1087"/>
      <c r="M41" s="1087"/>
    </row>
    <row r="42" spans="1:31" s="123" customFormat="1" ht="16.5" customHeight="1" x14ac:dyDescent="0.25">
      <c r="A42" s="1086" t="s">
        <v>861</v>
      </c>
      <c r="B42" s="1087"/>
      <c r="C42" s="1087"/>
      <c r="D42" s="1087"/>
      <c r="E42" s="1087"/>
      <c r="F42" s="1087"/>
      <c r="G42" s="1087"/>
      <c r="H42" s="1087"/>
      <c r="I42" s="1087"/>
      <c r="J42" s="1087"/>
      <c r="K42" s="1087"/>
      <c r="L42" s="1087"/>
      <c r="M42" s="1087"/>
    </row>
    <row r="43" spans="1:31" s="123" customFormat="1" ht="27" customHeight="1" x14ac:dyDescent="0.25">
      <c r="A43" s="1086" t="s">
        <v>862</v>
      </c>
      <c r="B43" s="1087"/>
      <c r="C43" s="1087"/>
      <c r="D43" s="1087"/>
      <c r="E43" s="1087"/>
      <c r="F43" s="1087"/>
      <c r="G43" s="1087"/>
      <c r="H43" s="1087"/>
      <c r="I43" s="1087"/>
      <c r="J43" s="1087"/>
      <c r="K43" s="1087"/>
      <c r="L43" s="1087"/>
      <c r="M43" s="1087"/>
    </row>
    <row r="44" spans="1:31" s="119" customFormat="1" ht="15" customHeight="1" x14ac:dyDescent="0.25"/>
    <row r="45" spans="1:31" s="119" customFormat="1" ht="15" x14ac:dyDescent="0.25"/>
    <row r="46" spans="1:31" s="119" customFormat="1" ht="12.75" customHeight="1" x14ac:dyDescent="0.25"/>
    <row r="47" spans="1:31" s="119" customFormat="1" ht="15.75" customHeight="1" x14ac:dyDescent="0.25"/>
    <row r="48" spans="1:31" s="119" customFormat="1" ht="24.75" customHeight="1" x14ac:dyDescent="0.25"/>
    <row r="49" spans="1:22" s="119" customFormat="1" ht="24" customHeight="1" x14ac:dyDescent="0.25"/>
    <row r="50" spans="1:22" s="119" customFormat="1" ht="37.5" customHeight="1" x14ac:dyDescent="0.25"/>
    <row r="51" spans="1:22" s="119" customFormat="1" ht="15.75" customHeight="1" x14ac:dyDescent="0.25"/>
    <row r="52" spans="1:22" s="119" customFormat="1" ht="15.75" customHeight="1" x14ac:dyDescent="0.25"/>
    <row r="53" spans="1:22" s="119" customFormat="1" ht="15" customHeight="1" x14ac:dyDescent="0.25"/>
    <row r="54" spans="1:22" s="119" customFormat="1" ht="14.25" customHeight="1" x14ac:dyDescent="0.25"/>
    <row r="55" spans="1:22" s="119" customFormat="1" ht="16.5" customHeight="1" x14ac:dyDescent="0.25"/>
    <row r="56" spans="1:22" s="119" customFormat="1" ht="18.75" customHeight="1" x14ac:dyDescent="0.25"/>
    <row r="57" spans="1:22" x14ac:dyDescent="0.25">
      <c r="A57" s="50"/>
      <c r="B57" s="54"/>
      <c r="C57" s="54"/>
      <c r="D57" s="54"/>
      <c r="E57" s="54"/>
      <c r="F57" s="54"/>
      <c r="G57" s="54"/>
      <c r="H57" s="54"/>
      <c r="I57" s="29"/>
      <c r="J57" s="29"/>
      <c r="K57" s="29"/>
      <c r="L57" s="29"/>
      <c r="M57" s="29"/>
      <c r="N57" s="29"/>
      <c r="O57" s="12"/>
      <c r="P57" s="12"/>
      <c r="Q57" s="12"/>
      <c r="R57" s="12"/>
      <c r="S57" s="12"/>
      <c r="T57" s="12"/>
      <c r="U57" s="12"/>
      <c r="V57" s="12"/>
    </row>
    <row r="58" spans="1:22" ht="15.75" customHeight="1" x14ac:dyDescent="0.25">
      <c r="A58" s="1270"/>
      <c r="B58" s="1270"/>
      <c r="C58" s="1270"/>
      <c r="D58" s="1270"/>
      <c r="E58" s="1270"/>
      <c r="F58" s="1270"/>
      <c r="G58" s="1270"/>
      <c r="H58" s="1270"/>
      <c r="I58" s="1270"/>
      <c r="J58" s="1270"/>
      <c r="K58" s="1270"/>
      <c r="L58" s="1270"/>
      <c r="M58" s="1270"/>
      <c r="N58" s="1270"/>
      <c r="O58" s="1270"/>
      <c r="P58" s="1270"/>
      <c r="Q58" s="1270"/>
      <c r="R58" s="1270"/>
      <c r="S58" s="1270"/>
      <c r="T58" s="12"/>
      <c r="U58" s="12"/>
      <c r="V58" s="12"/>
    </row>
    <row r="59" spans="1:22" ht="15.75" x14ac:dyDescent="0.25">
      <c r="A59" s="55"/>
      <c r="B59" s="56"/>
      <c r="C59" s="56"/>
      <c r="D59" s="56"/>
      <c r="E59" s="56"/>
      <c r="F59" s="56"/>
      <c r="G59" s="56"/>
      <c r="H59" s="56"/>
      <c r="I59" s="31"/>
      <c r="J59" s="31"/>
      <c r="K59" s="31"/>
      <c r="L59" s="31"/>
      <c r="M59" s="31"/>
      <c r="N59" s="31"/>
    </row>
    <row r="60" spans="1:22" x14ac:dyDescent="0.25">
      <c r="A60" s="31"/>
      <c r="B60" s="56"/>
      <c r="C60" s="56"/>
      <c r="D60" s="56"/>
      <c r="E60" s="56"/>
      <c r="F60" s="56"/>
      <c r="G60" s="56"/>
      <c r="H60" s="56"/>
      <c r="I60" s="31"/>
      <c r="J60" s="31"/>
      <c r="K60" s="31"/>
      <c r="L60" s="31"/>
      <c r="M60" s="31"/>
      <c r="N60" s="31"/>
    </row>
    <row r="61" spans="1:22" x14ac:dyDescent="0.25">
      <c r="A61" s="57"/>
      <c r="B61" s="58"/>
      <c r="C61" s="58"/>
      <c r="D61" s="58"/>
      <c r="E61" s="58"/>
      <c r="F61" s="58"/>
      <c r="G61" s="58"/>
      <c r="H61" s="58"/>
      <c r="I61" s="57"/>
      <c r="J61" s="57"/>
      <c r="K61" s="57"/>
      <c r="L61" s="57"/>
      <c r="M61" s="57"/>
      <c r="N61" s="57"/>
    </row>
    <row r="62" spans="1:22" x14ac:dyDescent="0.25">
      <c r="A62" s="57"/>
      <c r="B62" s="58"/>
      <c r="C62" s="58"/>
      <c r="D62" s="58"/>
      <c r="E62" s="58"/>
      <c r="F62" s="58"/>
      <c r="G62" s="58"/>
      <c r="H62" s="58"/>
      <c r="I62" s="57"/>
      <c r="J62" s="57"/>
      <c r="K62" s="57"/>
      <c r="L62" s="57"/>
      <c r="M62" s="57"/>
      <c r="N62" s="57"/>
    </row>
    <row r="63" spans="1:22" x14ac:dyDescent="0.25">
      <c r="A63" s="57"/>
      <c r="B63" s="58"/>
      <c r="C63" s="58"/>
      <c r="D63" s="58"/>
      <c r="E63" s="58"/>
      <c r="F63" s="58"/>
      <c r="G63" s="58"/>
      <c r="H63" s="58"/>
      <c r="I63" s="57"/>
      <c r="J63" s="57"/>
      <c r="K63" s="57"/>
      <c r="L63" s="57"/>
      <c r="M63" s="57"/>
      <c r="N63" s="57"/>
    </row>
    <row r="64" spans="1:22" x14ac:dyDescent="0.25">
      <c r="A64" s="57"/>
      <c r="B64" s="58"/>
      <c r="C64" s="58"/>
      <c r="D64" s="58"/>
      <c r="E64" s="58"/>
      <c r="F64" s="58"/>
      <c r="G64" s="58"/>
      <c r="H64" s="58"/>
      <c r="I64" s="57"/>
      <c r="J64" s="57"/>
      <c r="K64" s="57"/>
      <c r="L64" s="57"/>
      <c r="M64" s="57"/>
      <c r="N64" s="57"/>
    </row>
    <row r="65" spans="1:14" x14ac:dyDescent="0.25">
      <c r="A65" s="57"/>
      <c r="B65" s="58"/>
      <c r="C65" s="58"/>
      <c r="D65" s="58"/>
      <c r="E65" s="58"/>
      <c r="F65" s="58"/>
      <c r="G65" s="58"/>
      <c r="H65" s="58"/>
      <c r="I65" s="57"/>
      <c r="J65" s="57"/>
      <c r="K65" s="57"/>
      <c r="L65" s="57"/>
      <c r="M65" s="57"/>
      <c r="N65" s="57"/>
    </row>
    <row r="66" spans="1:14" x14ac:dyDescent="0.25">
      <c r="A66" s="57"/>
      <c r="B66" s="58"/>
      <c r="C66" s="58"/>
      <c r="D66" s="58"/>
      <c r="E66" s="58"/>
      <c r="F66" s="58"/>
      <c r="G66" s="58"/>
      <c r="H66" s="58"/>
      <c r="I66" s="57"/>
      <c r="J66" s="57"/>
      <c r="K66" s="57"/>
      <c r="L66" s="57"/>
      <c r="M66" s="57"/>
      <c r="N66" s="57"/>
    </row>
    <row r="67" spans="1:14" x14ac:dyDescent="0.25">
      <c r="A67" s="57"/>
      <c r="B67" s="58"/>
      <c r="C67" s="58"/>
      <c r="D67" s="58"/>
      <c r="E67" s="58"/>
      <c r="F67" s="58"/>
      <c r="G67" s="58"/>
      <c r="H67" s="58"/>
      <c r="I67" s="57"/>
      <c r="J67" s="57"/>
      <c r="K67" s="57"/>
      <c r="L67" s="57"/>
      <c r="M67" s="57"/>
      <c r="N67" s="57"/>
    </row>
    <row r="68" spans="1:14" x14ac:dyDescent="0.25">
      <c r="A68" s="57"/>
      <c r="B68" s="58"/>
      <c r="C68" s="58"/>
      <c r="D68" s="58"/>
      <c r="E68" s="58"/>
      <c r="F68" s="58"/>
      <c r="G68" s="58"/>
      <c r="H68" s="58"/>
      <c r="I68" s="57"/>
      <c r="J68" s="57"/>
      <c r="K68" s="57"/>
      <c r="L68" s="57"/>
      <c r="M68" s="57"/>
      <c r="N68" s="57"/>
    </row>
    <row r="69" spans="1:14" x14ac:dyDescent="0.25">
      <c r="A69" s="57"/>
      <c r="B69" s="58"/>
      <c r="C69" s="58"/>
      <c r="D69" s="58"/>
      <c r="E69" s="58"/>
      <c r="F69" s="58"/>
      <c r="G69" s="58"/>
      <c r="H69" s="58"/>
      <c r="I69" s="57"/>
      <c r="J69" s="57"/>
      <c r="K69" s="57"/>
      <c r="L69" s="57"/>
      <c r="M69" s="57"/>
      <c r="N69" s="57"/>
    </row>
  </sheetData>
  <customSheetViews>
    <customSheetView guid="{2AF6EA2A-E5C5-45EB-B6C4-875AD1E4E056}" fitToPage="1">
      <pageMargins left="0" right="0" top="0" bottom="0" header="0" footer="0"/>
      <printOptions horizontalCentered="1"/>
      <pageSetup paperSize="9" scale="59" orientation="landscape" cellComments="asDisplayed" r:id="rId1"/>
      <headerFooter alignWithMargins="0"/>
    </customSheetView>
  </customSheetViews>
  <mergeCells count="44">
    <mergeCell ref="A58:S58"/>
    <mergeCell ref="K7:L7"/>
    <mergeCell ref="A39:M39"/>
    <mergeCell ref="B10:B12"/>
    <mergeCell ref="M7:N7"/>
    <mergeCell ref="B14:D14"/>
    <mergeCell ref="O7:P7"/>
    <mergeCell ref="E7:F7"/>
    <mergeCell ref="Q6:R7"/>
    <mergeCell ref="A43:M43"/>
    <mergeCell ref="A40:M40"/>
    <mergeCell ref="A41:M41"/>
    <mergeCell ref="A36:M36"/>
    <mergeCell ref="C30:D30"/>
    <mergeCell ref="C29:D29"/>
    <mergeCell ref="A38:M38"/>
    <mergeCell ref="E5:X5"/>
    <mergeCell ref="B5:D9"/>
    <mergeCell ref="I6:L6"/>
    <mergeCell ref="A5:A9"/>
    <mergeCell ref="B19:D21"/>
    <mergeCell ref="A19:A21"/>
    <mergeCell ref="S6:T7"/>
    <mergeCell ref="C10:D10"/>
    <mergeCell ref="E6:H6"/>
    <mergeCell ref="H19:J19"/>
    <mergeCell ref="I7:J7"/>
    <mergeCell ref="K19:M19"/>
    <mergeCell ref="E19:G19"/>
    <mergeCell ref="B15:D15"/>
    <mergeCell ref="A42:M42"/>
    <mergeCell ref="C12:D12"/>
    <mergeCell ref="W6:X7"/>
    <mergeCell ref="C22:C28"/>
    <mergeCell ref="C11:D11"/>
    <mergeCell ref="G7:H7"/>
    <mergeCell ref="B13:D13"/>
    <mergeCell ref="U6:V7"/>
    <mergeCell ref="M6:P6"/>
    <mergeCell ref="A37:M37"/>
    <mergeCell ref="B33:D33"/>
    <mergeCell ref="B31:D31"/>
    <mergeCell ref="B32:D32"/>
    <mergeCell ref="B22:B30"/>
  </mergeCells>
  <printOptions horizontalCentered="1"/>
  <pageMargins left="0.23622047244094491" right="0.27559055118110237" top="0.98425196850393704" bottom="0.98425196850393704" header="0.51181102362204722" footer="0.51181102362204722"/>
  <pageSetup paperSize="9" scale="56" orientation="landscape" cellComments="asDisplayed"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9979D-6C5C-440B-94F5-66184A59A4A5}">
  <sheetPr>
    <pageSetUpPr fitToPage="1"/>
  </sheetPr>
  <dimension ref="A1:M44"/>
  <sheetViews>
    <sheetView zoomScaleNormal="100" workbookViewId="0">
      <selection activeCell="M4" sqref="M4:M25"/>
    </sheetView>
  </sheetViews>
  <sheetFormatPr defaultRowHeight="12.75" x14ac:dyDescent="0.25"/>
  <cols>
    <col min="1" max="1" width="3.42578125" style="15" customWidth="1"/>
    <col min="2" max="2" width="9" style="15" customWidth="1"/>
    <col min="3" max="3" width="48" style="15" customWidth="1"/>
    <col min="4" max="4" width="12" style="15" customWidth="1"/>
    <col min="5" max="6" width="9.140625" style="15"/>
    <col min="7" max="8" width="10.140625" style="15" customWidth="1"/>
    <col min="9" max="9" width="10.5703125" style="15" customWidth="1"/>
    <col min="10" max="10" width="1.42578125" style="15" customWidth="1"/>
    <col min="11" max="16384" width="9.140625" style="15"/>
  </cols>
  <sheetData>
    <row r="1" spans="1:13" ht="15.75" x14ac:dyDescent="0.25">
      <c r="A1" s="47" t="s">
        <v>863</v>
      </c>
      <c r="B1" s="46"/>
      <c r="C1" s="46"/>
      <c r="D1" s="12"/>
      <c r="E1" s="12"/>
      <c r="F1" s="12"/>
      <c r="G1" s="898"/>
      <c r="H1" s="898"/>
      <c r="I1" s="12"/>
      <c r="J1" s="12"/>
    </row>
    <row r="2" spans="1:13" s="28" customFormat="1" ht="13.5" thickBot="1" x14ac:dyDescent="0.3">
      <c r="A2" s="27"/>
      <c r="B2" s="27"/>
      <c r="C2" s="27"/>
      <c r="D2" s="27"/>
      <c r="E2" s="27"/>
      <c r="F2" s="27"/>
      <c r="H2" s="27"/>
      <c r="I2" s="13" t="s">
        <v>700</v>
      </c>
      <c r="J2" s="27"/>
    </row>
    <row r="3" spans="1:13" s="28" customFormat="1" ht="17.25" customHeight="1" x14ac:dyDescent="0.25">
      <c r="A3" s="1281" t="s">
        <v>519</v>
      </c>
      <c r="B3" s="1292" t="s">
        <v>864</v>
      </c>
      <c r="C3" s="1293"/>
      <c r="D3" s="1200" t="s">
        <v>865</v>
      </c>
      <c r="E3" s="1201"/>
      <c r="F3" s="1201"/>
      <c r="G3" s="1298"/>
      <c r="H3" s="1290" t="s">
        <v>866</v>
      </c>
      <c r="I3" s="1291"/>
      <c r="J3" s="27"/>
    </row>
    <row r="4" spans="1:13" s="28" customFormat="1" ht="15" customHeight="1" x14ac:dyDescent="0.25">
      <c r="A4" s="1282"/>
      <c r="B4" s="1294"/>
      <c r="C4" s="1295"/>
      <c r="D4" s="1217" t="s">
        <v>867</v>
      </c>
      <c r="E4" s="1217" t="s">
        <v>868</v>
      </c>
      <c r="F4" s="1284" t="s">
        <v>869</v>
      </c>
      <c r="G4" s="1299" t="s">
        <v>820</v>
      </c>
      <c r="H4" s="1303" t="s">
        <v>870</v>
      </c>
      <c r="I4" s="1301" t="s">
        <v>774</v>
      </c>
      <c r="J4" s="27"/>
      <c r="L4" s="126"/>
    </row>
    <row r="5" spans="1:13" ht="14.25" customHeight="1" x14ac:dyDescent="0.25">
      <c r="A5" s="1282"/>
      <c r="B5" s="1294"/>
      <c r="C5" s="1295"/>
      <c r="D5" s="1218"/>
      <c r="E5" s="1218"/>
      <c r="F5" s="1285"/>
      <c r="G5" s="1300"/>
      <c r="H5" s="1304"/>
      <c r="I5" s="1302"/>
      <c r="J5" s="12"/>
      <c r="M5" s="28"/>
    </row>
    <row r="6" spans="1:13" s="204" customFormat="1" ht="10.5" customHeight="1" thickBot="1" x14ac:dyDescent="0.3">
      <c r="A6" s="1283"/>
      <c r="B6" s="1296"/>
      <c r="C6" s="1297"/>
      <c r="D6" s="200" t="s">
        <v>590</v>
      </c>
      <c r="E6" s="200" t="s">
        <v>591</v>
      </c>
      <c r="F6" s="201" t="s">
        <v>592</v>
      </c>
      <c r="G6" s="202" t="s">
        <v>871</v>
      </c>
      <c r="H6" s="205" t="s">
        <v>872</v>
      </c>
      <c r="I6" s="380" t="s">
        <v>873</v>
      </c>
      <c r="J6" s="203"/>
      <c r="M6" s="28"/>
    </row>
    <row r="7" spans="1:13" x14ac:dyDescent="0.25">
      <c r="A7" s="191">
        <v>1</v>
      </c>
      <c r="B7" s="429" t="s">
        <v>874</v>
      </c>
      <c r="C7" s="430"/>
      <c r="D7" s="381">
        <f>SUM(D8+D9+D11+D12+D13+D15+D18+D20+D21)</f>
        <v>5923</v>
      </c>
      <c r="E7" s="382">
        <f>SUM(E8+E9+E11+E12+E13+E15+E18+E20+E21)</f>
        <v>11665</v>
      </c>
      <c r="F7" s="382">
        <f>SUM(F8+F9+F11+F12+F13+F15+F18+F20+F21)</f>
        <v>11851</v>
      </c>
      <c r="G7" s="383">
        <f>SUM(G8+G9+G11+G12+G13+G15+G18+G20+G21)</f>
        <v>28244</v>
      </c>
      <c r="H7" s="382">
        <f>SUM(H8+H9+H11+H12+H13+H15+H18+H20+H21)</f>
        <v>21990</v>
      </c>
      <c r="I7" s="955">
        <v>0</v>
      </c>
      <c r="J7" s="384"/>
      <c r="M7" s="28"/>
    </row>
    <row r="8" spans="1:13" ht="12.75" customHeight="1" x14ac:dyDescent="0.25">
      <c r="A8" s="192">
        <v>2</v>
      </c>
      <c r="B8" s="1279" t="s">
        <v>875</v>
      </c>
      <c r="C8" s="1280"/>
      <c r="D8" s="508">
        <v>0</v>
      </c>
      <c r="E8" s="509">
        <v>718</v>
      </c>
      <c r="F8" s="509">
        <v>0</v>
      </c>
      <c r="G8" s="510">
        <f t="shared" ref="G8:G17" si="0">SUM(D8:F8)</f>
        <v>718</v>
      </c>
      <c r="H8" s="509">
        <v>718</v>
      </c>
      <c r="I8" s="956">
        <v>0</v>
      </c>
      <c r="J8" s="385"/>
      <c r="K8" s="30"/>
      <c r="L8" s="30"/>
      <c r="M8" s="28"/>
    </row>
    <row r="9" spans="1:13" ht="24" customHeight="1" x14ac:dyDescent="0.25">
      <c r="A9" s="192">
        <v>3</v>
      </c>
      <c r="B9" s="1279" t="s">
        <v>876</v>
      </c>
      <c r="C9" s="1280"/>
      <c r="D9" s="508">
        <v>425</v>
      </c>
      <c r="E9" s="509">
        <f>5026-15</f>
        <v>5011</v>
      </c>
      <c r="F9" s="509">
        <v>0</v>
      </c>
      <c r="G9" s="510">
        <v>4241</v>
      </c>
      <c r="H9" s="509">
        <v>4666</v>
      </c>
      <c r="I9" s="956">
        <v>0</v>
      </c>
      <c r="J9" s="384"/>
      <c r="L9" s="954"/>
      <c r="M9" s="28"/>
    </row>
    <row r="10" spans="1:13" ht="24" customHeight="1" x14ac:dyDescent="0.25">
      <c r="A10" s="192">
        <v>4</v>
      </c>
      <c r="B10" s="1279" t="s">
        <v>877</v>
      </c>
      <c r="C10" s="1280"/>
      <c r="D10" s="508">
        <v>0</v>
      </c>
      <c r="E10" s="509">
        <v>0</v>
      </c>
      <c r="F10" s="509">
        <v>0</v>
      </c>
      <c r="G10" s="510">
        <f t="shared" si="0"/>
        <v>0</v>
      </c>
      <c r="H10" s="509"/>
      <c r="I10" s="956">
        <v>0</v>
      </c>
      <c r="J10" s="384"/>
      <c r="M10" s="28"/>
    </row>
    <row r="11" spans="1:13" x14ac:dyDescent="0.25">
      <c r="A11" s="192">
        <v>5</v>
      </c>
      <c r="B11" s="1279" t="s">
        <v>878</v>
      </c>
      <c r="C11" s="1280"/>
      <c r="D11" s="508">
        <v>0</v>
      </c>
      <c r="E11" s="509">
        <v>15</v>
      </c>
      <c r="F11" s="509">
        <v>0</v>
      </c>
      <c r="G11" s="510">
        <f t="shared" si="0"/>
        <v>15</v>
      </c>
      <c r="H11" s="509">
        <v>15</v>
      </c>
      <c r="I11" s="956">
        <v>0</v>
      </c>
      <c r="J11" s="384"/>
      <c r="M11" s="28"/>
    </row>
    <row r="12" spans="1:13" x14ac:dyDescent="0.25">
      <c r="A12" s="192">
        <v>6</v>
      </c>
      <c r="B12" s="1279" t="s">
        <v>879</v>
      </c>
      <c r="C12" s="1280"/>
      <c r="D12" s="508">
        <v>0</v>
      </c>
      <c r="E12" s="509">
        <v>0</v>
      </c>
      <c r="F12" s="509">
        <v>0</v>
      </c>
      <c r="G12" s="510">
        <f t="shared" si="0"/>
        <v>0</v>
      </c>
      <c r="H12" s="509">
        <v>0</v>
      </c>
      <c r="I12" s="956">
        <v>0</v>
      </c>
      <c r="J12" s="384"/>
      <c r="M12" s="28"/>
    </row>
    <row r="13" spans="1:13" x14ac:dyDescent="0.25">
      <c r="A13" s="193">
        <v>7</v>
      </c>
      <c r="B13" s="1288" t="s">
        <v>880</v>
      </c>
      <c r="C13" s="1289"/>
      <c r="D13" s="511">
        <v>4816</v>
      </c>
      <c r="E13" s="512">
        <v>5921</v>
      </c>
      <c r="F13" s="512">
        <v>0</v>
      </c>
      <c r="G13" s="513">
        <f t="shared" si="0"/>
        <v>10737</v>
      </c>
      <c r="H13" s="512">
        <v>8702</v>
      </c>
      <c r="I13" s="957">
        <v>0</v>
      </c>
      <c r="J13" s="384"/>
      <c r="M13" s="28"/>
    </row>
    <row r="14" spans="1:13" x14ac:dyDescent="0.25">
      <c r="A14" s="130">
        <v>8</v>
      </c>
      <c r="B14" s="431" t="s">
        <v>764</v>
      </c>
      <c r="C14" s="432" t="s">
        <v>881</v>
      </c>
      <c r="D14" s="952">
        <v>4816</v>
      </c>
      <c r="E14" s="953">
        <v>0</v>
      </c>
      <c r="F14" s="953">
        <v>0</v>
      </c>
      <c r="G14" s="515">
        <f t="shared" si="0"/>
        <v>4816</v>
      </c>
      <c r="H14" s="953">
        <v>2781</v>
      </c>
      <c r="I14" s="958">
        <v>0</v>
      </c>
      <c r="J14" s="384"/>
      <c r="M14" s="28"/>
    </row>
    <row r="15" spans="1:13" x14ac:dyDescent="0.25">
      <c r="A15" s="194">
        <v>9</v>
      </c>
      <c r="B15" s="1286" t="s">
        <v>882</v>
      </c>
      <c r="C15" s="1287"/>
      <c r="D15" s="516">
        <v>682</v>
      </c>
      <c r="E15" s="516">
        <v>0</v>
      </c>
      <c r="F15" s="516">
        <v>11851</v>
      </c>
      <c r="G15" s="518">
        <f>SUM(D15:F15)</f>
        <v>12533</v>
      </c>
      <c r="H15" s="518">
        <v>7889</v>
      </c>
      <c r="I15" s="959">
        <v>0</v>
      </c>
      <c r="J15" s="386"/>
      <c r="M15" s="28"/>
    </row>
    <row r="16" spans="1:13" x14ac:dyDescent="0.25">
      <c r="A16" s="130">
        <v>10</v>
      </c>
      <c r="B16" s="431" t="s">
        <v>764</v>
      </c>
      <c r="C16" s="433" t="s">
        <v>1023</v>
      </c>
      <c r="D16" s="514">
        <v>652</v>
      </c>
      <c r="E16" s="465">
        <v>0</v>
      </c>
      <c r="F16" s="465"/>
      <c r="G16" s="515">
        <f t="shared" si="0"/>
        <v>652</v>
      </c>
      <c r="H16" s="465">
        <v>652</v>
      </c>
      <c r="I16" s="958">
        <v>0</v>
      </c>
      <c r="J16" s="386"/>
      <c r="M16" s="28"/>
    </row>
    <row r="17" spans="1:13" x14ac:dyDescent="0.25">
      <c r="A17" s="130">
        <v>11</v>
      </c>
      <c r="B17" s="431"/>
      <c r="C17" s="433" t="s">
        <v>1024</v>
      </c>
      <c r="D17" s="949">
        <v>30</v>
      </c>
      <c r="E17" s="950">
        <v>0</v>
      </c>
      <c r="F17" s="950">
        <v>11851</v>
      </c>
      <c r="G17" s="515">
        <f t="shared" si="0"/>
        <v>11881</v>
      </c>
      <c r="H17" s="950">
        <v>7237</v>
      </c>
      <c r="I17" s="960">
        <v>0</v>
      </c>
      <c r="J17" s="386"/>
      <c r="K17" s="954"/>
      <c r="M17" s="28"/>
    </row>
    <row r="18" spans="1:13" ht="12.75" customHeight="1" x14ac:dyDescent="0.25">
      <c r="A18" s="130">
        <v>12</v>
      </c>
      <c r="B18" s="1286" t="s">
        <v>884</v>
      </c>
      <c r="C18" s="1287"/>
      <c r="D18" s="516">
        <v>0</v>
      </c>
      <c r="E18" s="517">
        <v>0</v>
      </c>
      <c r="F18" s="517">
        <v>0</v>
      </c>
      <c r="G18" s="513">
        <v>0</v>
      </c>
      <c r="H18" s="517">
        <v>0</v>
      </c>
      <c r="I18" s="959">
        <v>0</v>
      </c>
      <c r="J18" s="386"/>
      <c r="M18" s="28"/>
    </row>
    <row r="19" spans="1:13" x14ac:dyDescent="0.25">
      <c r="A19" s="130">
        <v>13</v>
      </c>
      <c r="B19" s="431" t="s">
        <v>764</v>
      </c>
      <c r="C19" s="433" t="s">
        <v>883</v>
      </c>
      <c r="D19" s="514">
        <v>0</v>
      </c>
      <c r="E19" s="465">
        <v>0</v>
      </c>
      <c r="F19" s="465">
        <v>0</v>
      </c>
      <c r="G19" s="515">
        <v>0</v>
      </c>
      <c r="H19" s="465">
        <v>0</v>
      </c>
      <c r="I19" s="958">
        <v>0</v>
      </c>
      <c r="J19" s="386"/>
      <c r="M19" s="28"/>
    </row>
    <row r="20" spans="1:13" x14ac:dyDescent="0.25">
      <c r="A20" s="130">
        <v>14</v>
      </c>
      <c r="B20" s="1279" t="s">
        <v>885</v>
      </c>
      <c r="C20" s="1280"/>
      <c r="D20" s="508">
        <v>0</v>
      </c>
      <c r="E20" s="509">
        <v>0</v>
      </c>
      <c r="F20" s="509">
        <v>0</v>
      </c>
      <c r="G20" s="510">
        <v>0</v>
      </c>
      <c r="H20" s="509">
        <v>0</v>
      </c>
      <c r="I20" s="956">
        <v>0</v>
      </c>
      <c r="J20" s="384"/>
      <c r="M20" s="28"/>
    </row>
    <row r="21" spans="1:13" x14ac:dyDescent="0.25">
      <c r="A21" s="130">
        <v>15</v>
      </c>
      <c r="B21" s="1288" t="s">
        <v>886</v>
      </c>
      <c r="C21" s="1289"/>
      <c r="D21" s="511">
        <v>0</v>
      </c>
      <c r="E21" s="512">
        <v>0</v>
      </c>
      <c r="F21" s="512">
        <v>0</v>
      </c>
      <c r="G21" s="518">
        <v>0</v>
      </c>
      <c r="H21" s="512">
        <v>0</v>
      </c>
      <c r="I21" s="957">
        <v>0</v>
      </c>
      <c r="J21" s="384"/>
      <c r="M21" s="28"/>
    </row>
    <row r="22" spans="1:13" ht="13.5" thickBot="1" x14ac:dyDescent="0.3">
      <c r="A22" s="130">
        <v>16</v>
      </c>
      <c r="B22" s="434" t="s">
        <v>764</v>
      </c>
      <c r="C22" s="435" t="s">
        <v>883</v>
      </c>
      <c r="D22" s="519">
        <v>0</v>
      </c>
      <c r="E22" s="520">
        <v>0</v>
      </c>
      <c r="F22" s="520">
        <v>0</v>
      </c>
      <c r="G22" s="521">
        <v>0</v>
      </c>
      <c r="H22" s="520">
        <v>0</v>
      </c>
      <c r="I22" s="961">
        <v>0</v>
      </c>
      <c r="J22" s="384"/>
      <c r="M22" s="28"/>
    </row>
    <row r="23" spans="1:13" x14ac:dyDescent="0.25">
      <c r="A23" s="12"/>
      <c r="B23" s="12"/>
      <c r="C23" s="12"/>
      <c r="D23" s="12"/>
      <c r="E23" s="12"/>
      <c r="F23" s="12"/>
      <c r="G23" s="12"/>
      <c r="H23" s="12"/>
      <c r="I23" s="12"/>
      <c r="J23" s="12"/>
      <c r="M23" s="28"/>
    </row>
    <row r="24" spans="1:13" x14ac:dyDescent="0.25">
      <c r="A24" s="12" t="s">
        <v>395</v>
      </c>
      <c r="B24" s="12"/>
      <c r="C24" s="12"/>
      <c r="D24" s="12"/>
      <c r="E24" s="966"/>
      <c r="F24" s="12"/>
      <c r="G24" s="12"/>
      <c r="H24" s="12"/>
      <c r="I24" s="12"/>
      <c r="J24" s="12"/>
      <c r="M24" s="28"/>
    </row>
    <row r="25" spans="1:13" x14ac:dyDescent="0.25">
      <c r="A25" s="16" t="s">
        <v>887</v>
      </c>
      <c r="B25" s="25"/>
      <c r="C25" s="25"/>
      <c r="D25" s="12"/>
      <c r="E25" s="12"/>
      <c r="F25" s="12"/>
      <c r="G25" s="12"/>
      <c r="H25" s="12"/>
      <c r="I25" s="12"/>
      <c r="J25" s="12"/>
      <c r="M25" s="28"/>
    </row>
    <row r="26" spans="1:13" x14ac:dyDescent="0.25">
      <c r="A26" s="16" t="s">
        <v>888</v>
      </c>
      <c r="B26" s="25"/>
      <c r="C26" s="25"/>
      <c r="D26" s="12"/>
      <c r="E26" s="12"/>
      <c r="F26" s="12"/>
      <c r="G26" s="12"/>
      <c r="H26" s="12"/>
      <c r="I26" s="12"/>
      <c r="J26" s="12"/>
    </row>
    <row r="27" spans="1:13" ht="15" customHeight="1" x14ac:dyDescent="0.25">
      <c r="A27" s="1206"/>
      <c r="B27" s="1206"/>
      <c r="C27" s="1206"/>
      <c r="D27" s="1206"/>
      <c r="E27" s="1206"/>
      <c r="F27" s="1206"/>
      <c r="G27" s="1206"/>
      <c r="H27" s="1206"/>
      <c r="I27" s="1206"/>
      <c r="J27" s="886"/>
    </row>
    <row r="28" spans="1:13" ht="15" x14ac:dyDescent="0.25">
      <c r="A28" s="12"/>
      <c r="B28" s="104"/>
      <c r="C28" s="104"/>
      <c r="D28" s="104"/>
      <c r="E28" s="12"/>
      <c r="F28" s="12"/>
      <c r="G28" s="12"/>
      <c r="H28" s="12"/>
      <c r="I28" s="12"/>
      <c r="J28" s="12"/>
    </row>
    <row r="29" spans="1:13" ht="15.75" customHeight="1" x14ac:dyDescent="0.25">
      <c r="A29" s="12"/>
      <c r="B29" s="104"/>
      <c r="C29" s="104"/>
      <c r="D29" s="104"/>
      <c r="E29" s="12"/>
      <c r="F29" s="12"/>
      <c r="G29" s="12"/>
      <c r="H29" s="12"/>
      <c r="I29" s="12"/>
      <c r="J29" s="12"/>
    </row>
    <row r="30" spans="1:13" ht="15" x14ac:dyDescent="0.25">
      <c r="B30" s="104"/>
      <c r="C30" s="104"/>
      <c r="D30" s="104"/>
    </row>
    <row r="31" spans="1:13" ht="15" x14ac:dyDescent="0.25">
      <c r="B31" s="104"/>
      <c r="C31" s="104"/>
      <c r="D31" s="104"/>
    </row>
    <row r="32" spans="1:13" ht="15" x14ac:dyDescent="0.25">
      <c r="B32" s="104"/>
      <c r="C32" s="104"/>
      <c r="D32" s="104"/>
    </row>
    <row r="33" spans="2:4" ht="15" x14ac:dyDescent="0.25">
      <c r="B33" s="104"/>
      <c r="C33" s="104"/>
      <c r="D33" s="104"/>
    </row>
    <row r="34" spans="2:4" ht="15" x14ac:dyDescent="0.25">
      <c r="B34" s="104"/>
      <c r="C34" s="104"/>
      <c r="D34" s="104"/>
    </row>
    <row r="35" spans="2:4" ht="15" x14ac:dyDescent="0.25">
      <c r="B35" s="104"/>
      <c r="C35" s="104"/>
      <c r="D35" s="104"/>
    </row>
    <row r="36" spans="2:4" ht="15" x14ac:dyDescent="0.25">
      <c r="B36" s="104"/>
      <c r="C36" s="104"/>
      <c r="D36" s="104"/>
    </row>
    <row r="37" spans="2:4" ht="15" x14ac:dyDescent="0.25">
      <c r="B37" s="104"/>
      <c r="C37" s="104"/>
      <c r="D37" s="104"/>
    </row>
    <row r="38" spans="2:4" ht="15" x14ac:dyDescent="0.25">
      <c r="B38" s="104"/>
      <c r="C38" s="104"/>
      <c r="D38" s="104"/>
    </row>
    <row r="39" spans="2:4" ht="15" x14ac:dyDescent="0.25">
      <c r="B39" s="104"/>
      <c r="C39" s="104"/>
      <c r="D39" s="104"/>
    </row>
    <row r="40" spans="2:4" ht="15" x14ac:dyDescent="0.25">
      <c r="B40" s="104"/>
      <c r="C40" s="104"/>
      <c r="D40" s="104"/>
    </row>
    <row r="41" spans="2:4" ht="15" x14ac:dyDescent="0.25">
      <c r="B41" s="104"/>
      <c r="C41" s="104"/>
      <c r="D41" s="104"/>
    </row>
    <row r="42" spans="2:4" ht="15" x14ac:dyDescent="0.25">
      <c r="B42" s="104"/>
      <c r="C42" s="104"/>
      <c r="D42" s="104"/>
    </row>
    <row r="43" spans="2:4" ht="15" x14ac:dyDescent="0.25">
      <c r="B43" s="104"/>
      <c r="C43" s="104"/>
      <c r="D43" s="104"/>
    </row>
    <row r="44" spans="2:4" ht="15" x14ac:dyDescent="0.25">
      <c r="B44" s="104"/>
      <c r="C44" s="104"/>
      <c r="D44" s="104"/>
    </row>
  </sheetData>
  <sheetProtection insertColumns="0" insertRows="0" deleteColumns="0" deleteRows="0"/>
  <customSheetViews>
    <customSheetView guid="{2AF6EA2A-E5C5-45EB-B6C4-875AD1E4E056}" fitToPage="1">
      <pageMargins left="0" right="0" top="0" bottom="0" header="0" footer="0"/>
      <printOptions horizontalCentered="1"/>
      <pageSetup paperSize="9" scale="75" orientation="landscape" r:id="rId1"/>
      <headerFooter alignWithMargins="0"/>
    </customSheetView>
  </customSheetViews>
  <mergeCells count="21">
    <mergeCell ref="A3:A6"/>
    <mergeCell ref="F4:F5"/>
    <mergeCell ref="B18:C18"/>
    <mergeCell ref="B21:C21"/>
    <mergeCell ref="H3:I3"/>
    <mergeCell ref="B3:C6"/>
    <mergeCell ref="B15:C15"/>
    <mergeCell ref="B12:C12"/>
    <mergeCell ref="B13:C13"/>
    <mergeCell ref="D3:G3"/>
    <mergeCell ref="G4:G5"/>
    <mergeCell ref="I4:I5"/>
    <mergeCell ref="H4:H5"/>
    <mergeCell ref="E4:E5"/>
    <mergeCell ref="D4:D5"/>
    <mergeCell ref="B10:C10"/>
    <mergeCell ref="B9:C9"/>
    <mergeCell ref="B8:C8"/>
    <mergeCell ref="B11:C11"/>
    <mergeCell ref="A27:I27"/>
    <mergeCell ref="B20:C20"/>
  </mergeCells>
  <printOptions horizontalCentered="1"/>
  <pageMargins left="0.39370078740157483" right="0.39370078740157483" top="0.59055118110236227" bottom="0.39370078740157483" header="0.23622047244094491" footer="0.51181102362204722"/>
  <pageSetup paperSize="9" scale="75" orientation="landscape" r:id="rId2"/>
  <headerFooter alignWithMargins="0"/>
  <ignoredErrors>
    <ignoredError sqref="C19 C22" numberStoredAsText="1"/>
  </ignoredError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6F1D4-7A84-4AA4-A6B3-F096D00F3793}">
  <sheetPr>
    <pageSetUpPr fitToPage="1"/>
  </sheetPr>
  <dimension ref="A1:N41"/>
  <sheetViews>
    <sheetView zoomScaleNormal="100" workbookViewId="0">
      <selection activeCell="M32" activeCellId="1" sqref="M14 M32"/>
    </sheetView>
  </sheetViews>
  <sheetFormatPr defaultRowHeight="12.75" x14ac:dyDescent="0.25"/>
  <cols>
    <col min="1" max="1" width="3.42578125" style="17" customWidth="1"/>
    <col min="2" max="14" width="13.140625" style="17" customWidth="1"/>
    <col min="15" max="15" width="11.85546875" style="17" customWidth="1"/>
    <col min="16" max="16384" width="9.140625" style="17"/>
  </cols>
  <sheetData>
    <row r="1" spans="1:14" ht="18" customHeight="1" x14ac:dyDescent="0.25">
      <c r="A1" s="21" t="s">
        <v>889</v>
      </c>
      <c r="B1" s="16"/>
      <c r="C1" s="16"/>
      <c r="D1" s="16"/>
      <c r="E1" s="16"/>
      <c r="F1" s="16"/>
      <c r="G1" s="16"/>
      <c r="H1" s="16"/>
      <c r="I1" s="16"/>
      <c r="J1" s="16"/>
      <c r="K1" s="16"/>
      <c r="L1" s="16"/>
    </row>
    <row r="2" spans="1:14" ht="18" customHeight="1" x14ac:dyDescent="0.25">
      <c r="A2" s="21"/>
      <c r="B2" s="16"/>
      <c r="C2" s="16"/>
      <c r="D2" s="16"/>
      <c r="E2" s="16"/>
      <c r="F2" s="16"/>
      <c r="G2" s="16"/>
      <c r="H2" s="16"/>
      <c r="I2" s="16"/>
      <c r="J2" s="16"/>
      <c r="K2" s="16"/>
      <c r="L2" s="16"/>
    </row>
    <row r="3" spans="1:14" ht="18" customHeight="1" x14ac:dyDescent="0.25">
      <c r="A3" s="120" t="s">
        <v>890</v>
      </c>
      <c r="B3" s="16"/>
      <c r="C3" s="16"/>
      <c r="D3" s="16"/>
      <c r="E3" s="16"/>
      <c r="F3" s="16"/>
      <c r="G3" s="16"/>
      <c r="H3" s="16"/>
      <c r="I3" s="16"/>
      <c r="J3" s="16"/>
      <c r="K3" s="16"/>
      <c r="L3" s="16"/>
    </row>
    <row r="4" spans="1:14" ht="12.75" customHeight="1" thickBot="1" x14ac:dyDescent="0.3">
      <c r="A4" s="16"/>
      <c r="B4" s="16"/>
      <c r="C4" s="16"/>
      <c r="D4" s="16"/>
      <c r="E4" s="16"/>
      <c r="F4" s="16"/>
      <c r="G4" s="16"/>
      <c r="H4" s="16"/>
      <c r="I4" s="16"/>
      <c r="J4" s="16"/>
      <c r="K4" s="22"/>
      <c r="L4" s="16"/>
      <c r="N4" s="22" t="s">
        <v>891</v>
      </c>
    </row>
    <row r="5" spans="1:14" ht="16.5" customHeight="1" x14ac:dyDescent="0.25">
      <c r="A5" s="1328" t="s">
        <v>519</v>
      </c>
      <c r="B5" s="1317" t="s">
        <v>892</v>
      </c>
      <c r="C5" s="1309" t="s">
        <v>458</v>
      </c>
      <c r="D5" s="1310"/>
      <c r="E5" s="1320" t="s">
        <v>893</v>
      </c>
      <c r="F5" s="1321"/>
      <c r="G5" s="1321"/>
      <c r="H5" s="1321"/>
      <c r="I5" s="1321"/>
      <c r="J5" s="1321"/>
      <c r="K5" s="1321"/>
      <c r="L5" s="1322"/>
      <c r="M5" s="1309" t="s">
        <v>894</v>
      </c>
      <c r="N5" s="1310"/>
    </row>
    <row r="6" spans="1:14" ht="17.25" customHeight="1" x14ac:dyDescent="0.25">
      <c r="A6" s="1329"/>
      <c r="B6" s="1318"/>
      <c r="C6" s="1326" t="s">
        <v>895</v>
      </c>
      <c r="D6" s="1315" t="s">
        <v>896</v>
      </c>
      <c r="E6" s="1323" t="s">
        <v>895</v>
      </c>
      <c r="F6" s="1324"/>
      <c r="G6" s="1324"/>
      <c r="H6" s="1324"/>
      <c r="I6" s="1325"/>
      <c r="J6" s="1331" t="s">
        <v>896</v>
      </c>
      <c r="K6" s="1331"/>
      <c r="L6" s="1332"/>
      <c r="M6" s="1326" t="s">
        <v>895</v>
      </c>
      <c r="N6" s="1315" t="s">
        <v>896</v>
      </c>
    </row>
    <row r="7" spans="1:14" ht="30.75" customHeight="1" x14ac:dyDescent="0.25">
      <c r="A7" s="1329"/>
      <c r="B7" s="1319"/>
      <c r="C7" s="1327"/>
      <c r="D7" s="1316"/>
      <c r="E7" s="249" t="s">
        <v>897</v>
      </c>
      <c r="F7" s="250" t="s">
        <v>898</v>
      </c>
      <c r="G7" s="251" t="s">
        <v>899</v>
      </c>
      <c r="H7" s="250" t="s">
        <v>900</v>
      </c>
      <c r="I7" s="250" t="s">
        <v>901</v>
      </c>
      <c r="J7" s="250" t="s">
        <v>902</v>
      </c>
      <c r="K7" s="250" t="s">
        <v>903</v>
      </c>
      <c r="L7" s="252" t="s">
        <v>901</v>
      </c>
      <c r="M7" s="1327"/>
      <c r="N7" s="1316"/>
    </row>
    <row r="8" spans="1:14" s="18" customFormat="1" ht="13.5" customHeight="1" thickBot="1" x14ac:dyDescent="0.3">
      <c r="A8" s="1330"/>
      <c r="B8" s="244" t="s">
        <v>590</v>
      </c>
      <c r="C8" s="245" t="s">
        <v>591</v>
      </c>
      <c r="D8" s="244" t="s">
        <v>592</v>
      </c>
      <c r="E8" s="245" t="s">
        <v>593</v>
      </c>
      <c r="F8" s="246" t="s">
        <v>872</v>
      </c>
      <c r="G8" s="247" t="s">
        <v>873</v>
      </c>
      <c r="H8" s="247" t="s">
        <v>596</v>
      </c>
      <c r="I8" s="246" t="s">
        <v>597</v>
      </c>
      <c r="J8" s="246" t="s">
        <v>598</v>
      </c>
      <c r="K8" s="246" t="s">
        <v>904</v>
      </c>
      <c r="L8" s="248" t="s">
        <v>600</v>
      </c>
      <c r="M8" s="245" t="s">
        <v>905</v>
      </c>
      <c r="N8" s="244" t="s">
        <v>906</v>
      </c>
    </row>
    <row r="9" spans="1:14" ht="13.5" customHeight="1" x14ac:dyDescent="0.25">
      <c r="A9" s="243">
        <v>1</v>
      </c>
      <c r="B9" s="238" t="s">
        <v>1028</v>
      </c>
      <c r="C9" s="148">
        <v>3485</v>
      </c>
      <c r="D9" s="149">
        <v>3586.8029999999999</v>
      </c>
      <c r="E9" s="150">
        <v>1823</v>
      </c>
      <c r="F9" s="151">
        <v>0</v>
      </c>
      <c r="G9" s="152">
        <v>0</v>
      </c>
      <c r="H9" s="152">
        <v>269</v>
      </c>
      <c r="I9" s="151">
        <f>+E9+F9+G9+H9</f>
        <v>2092</v>
      </c>
      <c r="J9" s="151">
        <v>3870</v>
      </c>
      <c r="K9" s="151"/>
      <c r="L9" s="153">
        <f>J9+K9</f>
        <v>3870</v>
      </c>
      <c r="M9" s="148">
        <f>I9-C9</f>
        <v>-1393</v>
      </c>
      <c r="N9" s="149">
        <f>L9-D9</f>
        <v>283.19700000000012</v>
      </c>
    </row>
    <row r="10" spans="1:14" ht="13.5" customHeight="1" x14ac:dyDescent="0.25">
      <c r="A10" s="242">
        <f>A9+1</f>
        <v>2</v>
      </c>
      <c r="B10" s="239"/>
      <c r="C10" s="154"/>
      <c r="D10" s="155"/>
      <c r="E10" s="156"/>
      <c r="F10" s="157"/>
      <c r="G10" s="158"/>
      <c r="H10" s="158"/>
      <c r="I10" s="157">
        <f>+E10+F10+G10+H10</f>
        <v>0</v>
      </c>
      <c r="J10" s="157"/>
      <c r="K10" s="157"/>
      <c r="L10" s="153">
        <f>J10+K10</f>
        <v>0</v>
      </c>
      <c r="M10" s="148">
        <f>I10-C10</f>
        <v>0</v>
      </c>
      <c r="N10" s="149">
        <f>L10-D10</f>
        <v>0</v>
      </c>
    </row>
    <row r="11" spans="1:14" ht="13.5" customHeight="1" x14ac:dyDescent="0.25">
      <c r="A11" s="242">
        <f>A10+1</f>
        <v>3</v>
      </c>
      <c r="B11" s="239"/>
      <c r="C11" s="154"/>
      <c r="D11" s="155"/>
      <c r="E11" s="156"/>
      <c r="F11" s="157"/>
      <c r="G11" s="158"/>
      <c r="H11" s="158"/>
      <c r="I11" s="157">
        <f>+E11+F11+G11+H11</f>
        <v>0</v>
      </c>
      <c r="J11" s="157"/>
      <c r="K11" s="157"/>
      <c r="L11" s="153">
        <f>J11+K11</f>
        <v>0</v>
      </c>
      <c r="M11" s="148">
        <f>I11-C11</f>
        <v>0</v>
      </c>
      <c r="N11" s="149">
        <f>L11-D11</f>
        <v>0</v>
      </c>
    </row>
    <row r="12" spans="1:14" ht="13.5" customHeight="1" x14ac:dyDescent="0.25">
      <c r="A12" s="242">
        <f>A11+1</f>
        <v>4</v>
      </c>
      <c r="B12" s="239"/>
      <c r="C12" s="154"/>
      <c r="D12" s="155"/>
      <c r="E12" s="156"/>
      <c r="F12" s="157"/>
      <c r="G12" s="158"/>
      <c r="H12" s="158"/>
      <c r="I12" s="157">
        <f>+E12+F12+G12+H12</f>
        <v>0</v>
      </c>
      <c r="J12" s="157"/>
      <c r="K12" s="157"/>
      <c r="L12" s="153">
        <f>J12+K12</f>
        <v>0</v>
      </c>
      <c r="M12" s="148">
        <f>I12-C12</f>
        <v>0</v>
      </c>
      <c r="N12" s="149">
        <f>L12-D12</f>
        <v>0</v>
      </c>
    </row>
    <row r="13" spans="1:14" ht="13.5" customHeight="1" thickBot="1" x14ac:dyDescent="0.3">
      <c r="A13" s="253">
        <f>A12+1</f>
        <v>5</v>
      </c>
      <c r="B13" s="240"/>
      <c r="C13" s="159"/>
      <c r="D13" s="160"/>
      <c r="E13" s="161"/>
      <c r="F13" s="162"/>
      <c r="G13" s="163"/>
      <c r="H13" s="163"/>
      <c r="I13" s="162">
        <f>+E13+F13+G13+H13</f>
        <v>0</v>
      </c>
      <c r="J13" s="162"/>
      <c r="K13" s="162"/>
      <c r="L13" s="153">
        <f>J13+K13</f>
        <v>0</v>
      </c>
      <c r="M13" s="148">
        <f>I13-C13</f>
        <v>0</v>
      </c>
      <c r="N13" s="149">
        <f>L13-D13</f>
        <v>0</v>
      </c>
    </row>
    <row r="14" spans="1:14" ht="12.75" customHeight="1" thickBot="1" x14ac:dyDescent="0.3">
      <c r="A14" s="899">
        <f>A13+1</f>
        <v>6</v>
      </c>
      <c r="B14" s="241" t="s">
        <v>748</v>
      </c>
      <c r="C14" s="164">
        <f t="shared" ref="C14:M14" si="0">SUM(C9:C13)</f>
        <v>3485</v>
      </c>
      <c r="D14" s="165">
        <f t="shared" si="0"/>
        <v>3586.8029999999999</v>
      </c>
      <c r="E14" s="166">
        <f t="shared" si="0"/>
        <v>1823</v>
      </c>
      <c r="F14" s="167">
        <f t="shared" si="0"/>
        <v>0</v>
      </c>
      <c r="G14" s="167">
        <f t="shared" si="0"/>
        <v>0</v>
      </c>
      <c r="H14" s="167">
        <f t="shared" si="0"/>
        <v>269</v>
      </c>
      <c r="I14" s="167">
        <f t="shared" si="0"/>
        <v>2092</v>
      </c>
      <c r="J14" s="167">
        <f t="shared" si="0"/>
        <v>3870</v>
      </c>
      <c r="K14" s="167">
        <f t="shared" si="0"/>
        <v>0</v>
      </c>
      <c r="L14" s="167">
        <f t="shared" si="0"/>
        <v>3870</v>
      </c>
      <c r="M14" s="164">
        <f t="shared" si="0"/>
        <v>-1393</v>
      </c>
      <c r="N14" s="168">
        <f>SUM(N9:N13)</f>
        <v>283.19700000000012</v>
      </c>
    </row>
    <row r="15" spans="1:14" ht="13.5" customHeight="1" x14ac:dyDescent="0.25">
      <c r="A15" s="16"/>
      <c r="B15" s="16"/>
      <c r="C15" s="16"/>
      <c r="D15" s="16"/>
      <c r="E15" s="16"/>
      <c r="F15" s="16"/>
      <c r="G15" s="16"/>
      <c r="H15" s="16"/>
      <c r="I15" s="16"/>
      <c r="J15" s="16"/>
      <c r="K15" s="16"/>
      <c r="L15" s="16"/>
    </row>
    <row r="16" spans="1:14" ht="13.5" customHeight="1" x14ac:dyDescent="0.25">
      <c r="A16" s="12" t="s">
        <v>395</v>
      </c>
      <c r="B16" s="16"/>
      <c r="C16" s="16"/>
      <c r="D16" s="16"/>
      <c r="E16" s="16"/>
      <c r="F16" s="16"/>
      <c r="G16" s="16"/>
      <c r="H16" s="16"/>
      <c r="I16" s="16"/>
      <c r="J16" s="16"/>
      <c r="K16" s="16"/>
      <c r="L16" s="16"/>
    </row>
    <row r="17" spans="1:14" ht="13.5" customHeight="1" x14ac:dyDescent="0.25">
      <c r="A17" s="12" t="s">
        <v>907</v>
      </c>
      <c r="B17" s="16"/>
      <c r="C17" s="16"/>
      <c r="D17" s="16"/>
      <c r="E17" s="16"/>
      <c r="F17" s="16"/>
      <c r="G17" s="16"/>
      <c r="H17" s="16"/>
      <c r="I17" s="16"/>
      <c r="J17" s="16"/>
      <c r="K17" s="16"/>
      <c r="L17" s="16"/>
    </row>
    <row r="18" spans="1:14" ht="13.5" customHeight="1" x14ac:dyDescent="0.25">
      <c r="A18" s="16" t="s">
        <v>908</v>
      </c>
      <c r="B18" s="16"/>
      <c r="C18" s="16"/>
      <c r="D18" s="16"/>
      <c r="E18" s="16"/>
      <c r="F18" s="16"/>
      <c r="G18" s="16"/>
      <c r="H18" s="16"/>
      <c r="I18" s="16"/>
      <c r="J18" s="16"/>
      <c r="K18" s="16"/>
      <c r="L18" s="16"/>
    </row>
    <row r="19" spans="1:14" ht="13.5" customHeight="1" x14ac:dyDescent="0.25">
      <c r="A19" s="16" t="s">
        <v>909</v>
      </c>
      <c r="B19" s="189"/>
      <c r="C19" s="189"/>
      <c r="D19" s="189"/>
      <c r="E19" s="189"/>
      <c r="F19" s="189"/>
      <c r="G19" s="189"/>
      <c r="H19" s="189"/>
      <c r="I19" s="189"/>
      <c r="J19" s="189"/>
      <c r="K19" s="189"/>
      <c r="L19" s="189"/>
    </row>
    <row r="20" spans="1:14" ht="13.5" customHeight="1" x14ac:dyDescent="0.25">
      <c r="A20" s="23"/>
      <c r="B20" s="19"/>
      <c r="C20" s="19"/>
      <c r="D20" s="19"/>
      <c r="E20" s="19"/>
      <c r="F20" s="19"/>
      <c r="G20" s="19"/>
      <c r="H20" s="19"/>
      <c r="I20" s="19"/>
      <c r="J20" s="19"/>
      <c r="K20" s="19"/>
      <c r="L20" s="19"/>
      <c r="N20" s="20"/>
    </row>
    <row r="21" spans="1:14" s="6" customFormat="1" ht="18" customHeight="1" x14ac:dyDescent="0.25">
      <c r="A21" s="120" t="s">
        <v>910</v>
      </c>
      <c r="B21" s="12"/>
      <c r="C21" s="12"/>
      <c r="D21" s="12"/>
      <c r="E21" s="12"/>
      <c r="F21" s="12"/>
      <c r="G21" s="12"/>
      <c r="H21" s="12"/>
      <c r="I21" s="12"/>
      <c r="J21" s="12"/>
      <c r="K21" s="12"/>
      <c r="L21" s="5"/>
    </row>
    <row r="22" spans="1:14" s="6" customFormat="1" ht="13.5" customHeight="1" thickBot="1" x14ac:dyDescent="0.3">
      <c r="A22" s="12"/>
      <c r="B22" s="12"/>
      <c r="C22" s="12"/>
      <c r="D22" s="12"/>
      <c r="E22" s="12"/>
      <c r="F22" s="12"/>
      <c r="G22" s="12"/>
      <c r="H22" s="12"/>
      <c r="I22" s="12"/>
      <c r="J22" s="12"/>
      <c r="L22" s="5"/>
      <c r="N22" s="22" t="s">
        <v>891</v>
      </c>
    </row>
    <row r="23" spans="1:14" s="6" customFormat="1" ht="19.5" customHeight="1" x14ac:dyDescent="0.25">
      <c r="A23" s="1328" t="s">
        <v>519</v>
      </c>
      <c r="B23" s="1306" t="s">
        <v>911</v>
      </c>
      <c r="C23" s="1309" t="s">
        <v>458</v>
      </c>
      <c r="D23" s="1310"/>
      <c r="E23" s="1311" t="s">
        <v>893</v>
      </c>
      <c r="F23" s="1201"/>
      <c r="G23" s="1201"/>
      <c r="H23" s="1201"/>
      <c r="I23" s="1201"/>
      <c r="J23" s="1201"/>
      <c r="K23" s="1201"/>
      <c r="L23" s="1202"/>
      <c r="M23" s="1309" t="s">
        <v>894</v>
      </c>
      <c r="N23" s="1310"/>
    </row>
    <row r="24" spans="1:14" s="6" customFormat="1" ht="19.5" customHeight="1" x14ac:dyDescent="0.25">
      <c r="A24" s="1329"/>
      <c r="B24" s="1307"/>
      <c r="C24" s="1326" t="s">
        <v>895</v>
      </c>
      <c r="D24" s="1315" t="s">
        <v>896</v>
      </c>
      <c r="E24" s="1312" t="s">
        <v>895</v>
      </c>
      <c r="F24" s="1313"/>
      <c r="G24" s="1313"/>
      <c r="H24" s="1313"/>
      <c r="I24" s="1313"/>
      <c r="J24" s="1314" t="s">
        <v>896</v>
      </c>
      <c r="K24" s="1314"/>
      <c r="L24" s="1314"/>
      <c r="M24" s="1326" t="s">
        <v>895</v>
      </c>
      <c r="N24" s="1315" t="s">
        <v>896</v>
      </c>
    </row>
    <row r="25" spans="1:14" s="6" customFormat="1" ht="31.5" customHeight="1" x14ac:dyDescent="0.25">
      <c r="A25" s="1329"/>
      <c r="B25" s="1308"/>
      <c r="C25" s="1327"/>
      <c r="D25" s="1316"/>
      <c r="E25" s="228" t="s">
        <v>897</v>
      </c>
      <c r="F25" s="250" t="s">
        <v>898</v>
      </c>
      <c r="G25" s="251" t="s">
        <v>899</v>
      </c>
      <c r="H25" s="250" t="s">
        <v>900</v>
      </c>
      <c r="I25" s="217" t="s">
        <v>901</v>
      </c>
      <c r="J25" s="217" t="s">
        <v>912</v>
      </c>
      <c r="K25" s="217" t="s">
        <v>903</v>
      </c>
      <c r="L25" s="256" t="s">
        <v>901</v>
      </c>
      <c r="M25" s="1327"/>
      <c r="N25" s="1316"/>
    </row>
    <row r="26" spans="1:14" s="7" customFormat="1" ht="13.5" customHeight="1" thickBot="1" x14ac:dyDescent="0.3">
      <c r="A26" s="1330"/>
      <c r="B26" s="254" t="s">
        <v>590</v>
      </c>
      <c r="C26" s="245" t="s">
        <v>591</v>
      </c>
      <c r="D26" s="244" t="s">
        <v>592</v>
      </c>
      <c r="E26" s="894" t="s">
        <v>593</v>
      </c>
      <c r="F26" s="895" t="s">
        <v>872</v>
      </c>
      <c r="G26" s="255" t="s">
        <v>873</v>
      </c>
      <c r="H26" s="255" t="s">
        <v>596</v>
      </c>
      <c r="I26" s="895" t="s">
        <v>597</v>
      </c>
      <c r="J26" s="895" t="s">
        <v>598</v>
      </c>
      <c r="K26" s="895" t="s">
        <v>904</v>
      </c>
      <c r="L26" s="136" t="s">
        <v>600</v>
      </c>
      <c r="M26" s="245" t="s">
        <v>905</v>
      </c>
      <c r="N26" s="244" t="s">
        <v>906</v>
      </c>
    </row>
    <row r="27" spans="1:14" s="6" customFormat="1" ht="13.5" customHeight="1" x14ac:dyDescent="0.25">
      <c r="A27" s="243">
        <v>1</v>
      </c>
      <c r="B27" s="238" t="s">
        <v>1032</v>
      </c>
      <c r="C27" s="148">
        <v>11</v>
      </c>
      <c r="D27" s="149">
        <v>2509</v>
      </c>
      <c r="E27" s="150">
        <v>0</v>
      </c>
      <c r="F27" s="151">
        <v>0</v>
      </c>
      <c r="G27" s="152">
        <v>0</v>
      </c>
      <c r="H27" s="152">
        <v>0</v>
      </c>
      <c r="I27" s="151">
        <f>+E27+F27+G27+H27</f>
        <v>0</v>
      </c>
      <c r="J27" s="151">
        <v>0</v>
      </c>
      <c r="K27" s="151">
        <v>2388</v>
      </c>
      <c r="L27" s="153">
        <f>J27+K27</f>
        <v>2388</v>
      </c>
      <c r="M27" s="148">
        <f>I27-C27</f>
        <v>-11</v>
      </c>
      <c r="N27" s="149">
        <f>L27-D27</f>
        <v>-121</v>
      </c>
    </row>
    <row r="28" spans="1:14" s="6" customFormat="1" ht="13.5" customHeight="1" x14ac:dyDescent="0.25">
      <c r="A28" s="242">
        <f>A27+1</f>
        <v>2</v>
      </c>
      <c r="B28" s="239"/>
      <c r="C28" s="154"/>
      <c r="D28" s="155"/>
      <c r="E28" s="156"/>
      <c r="F28" s="157"/>
      <c r="G28" s="158"/>
      <c r="H28" s="158"/>
      <c r="I28" s="157">
        <f>+E28+F28+G28+H28</f>
        <v>0</v>
      </c>
      <c r="J28" s="157"/>
      <c r="K28" s="157"/>
      <c r="L28" s="153">
        <f>J28+K28</f>
        <v>0</v>
      </c>
      <c r="M28" s="148">
        <f>I28-C28</f>
        <v>0</v>
      </c>
      <c r="N28" s="149">
        <f>L28-D28</f>
        <v>0</v>
      </c>
    </row>
    <row r="29" spans="1:14" s="6" customFormat="1" ht="13.5" customHeight="1" x14ac:dyDescent="0.25">
      <c r="A29" s="242">
        <f>A28+1</f>
        <v>3</v>
      </c>
      <c r="B29" s="239"/>
      <c r="C29" s="154"/>
      <c r="D29" s="155"/>
      <c r="E29" s="156"/>
      <c r="F29" s="157"/>
      <c r="G29" s="158"/>
      <c r="H29" s="158"/>
      <c r="I29" s="157">
        <f>+E29+F29+G29+H29</f>
        <v>0</v>
      </c>
      <c r="J29" s="157"/>
      <c r="K29" s="157"/>
      <c r="L29" s="153">
        <f>J29+K29</f>
        <v>0</v>
      </c>
      <c r="M29" s="148">
        <f>I29-C29</f>
        <v>0</v>
      </c>
      <c r="N29" s="149">
        <f>L29-D29</f>
        <v>0</v>
      </c>
    </row>
    <row r="30" spans="1:14" s="6" customFormat="1" ht="13.5" customHeight="1" x14ac:dyDescent="0.25">
      <c r="A30" s="242">
        <f>A29+1</f>
        <v>4</v>
      </c>
      <c r="B30" s="239"/>
      <c r="C30" s="154"/>
      <c r="D30" s="155"/>
      <c r="E30" s="156"/>
      <c r="F30" s="157"/>
      <c r="G30" s="158"/>
      <c r="H30" s="158"/>
      <c r="I30" s="157">
        <f>+E30+F30+G30+H30</f>
        <v>0</v>
      </c>
      <c r="J30" s="157"/>
      <c r="K30" s="157"/>
      <c r="L30" s="153">
        <f>J30+K30</f>
        <v>0</v>
      </c>
      <c r="M30" s="148">
        <f>I30-C30</f>
        <v>0</v>
      </c>
      <c r="N30" s="149">
        <f>L30-D30</f>
        <v>0</v>
      </c>
    </row>
    <row r="31" spans="1:14" s="6" customFormat="1" ht="13.5" customHeight="1" thickBot="1" x14ac:dyDescent="0.3">
      <c r="A31" s="253">
        <f>A30+1</f>
        <v>5</v>
      </c>
      <c r="B31" s="240"/>
      <c r="C31" s="159"/>
      <c r="D31" s="160"/>
      <c r="E31" s="161"/>
      <c r="F31" s="162"/>
      <c r="G31" s="163"/>
      <c r="H31" s="163"/>
      <c r="I31" s="162">
        <f>+E31+F31+G31+H31</f>
        <v>0</v>
      </c>
      <c r="J31" s="162"/>
      <c r="K31" s="162"/>
      <c r="L31" s="153">
        <f>J31+K31</f>
        <v>0</v>
      </c>
      <c r="M31" s="148">
        <f>I31-C31</f>
        <v>0</v>
      </c>
      <c r="N31" s="149">
        <f>L31-D31</f>
        <v>0</v>
      </c>
    </row>
    <row r="32" spans="1:14" s="6" customFormat="1" ht="12.75" customHeight="1" thickBot="1" x14ac:dyDescent="0.3">
      <c r="A32" s="899">
        <f>A31+1</f>
        <v>6</v>
      </c>
      <c r="B32" s="241" t="s">
        <v>748</v>
      </c>
      <c r="C32" s="164">
        <f>SUM(C27:C31)</f>
        <v>11</v>
      </c>
      <c r="D32" s="165">
        <f>SUM(D27:D31)</f>
        <v>2509</v>
      </c>
      <c r="E32" s="166">
        <f t="shared" ref="E32:L32" si="1">SUM(E27:E31)</f>
        <v>0</v>
      </c>
      <c r="F32" s="167">
        <f t="shared" si="1"/>
        <v>0</v>
      </c>
      <c r="G32" s="167">
        <f t="shared" si="1"/>
        <v>0</v>
      </c>
      <c r="H32" s="167">
        <f t="shared" si="1"/>
        <v>0</v>
      </c>
      <c r="I32" s="167">
        <f t="shared" si="1"/>
        <v>0</v>
      </c>
      <c r="J32" s="167">
        <f t="shared" si="1"/>
        <v>0</v>
      </c>
      <c r="K32" s="167">
        <f t="shared" si="1"/>
        <v>2388</v>
      </c>
      <c r="L32" s="167">
        <f t="shared" si="1"/>
        <v>2388</v>
      </c>
      <c r="M32" s="164">
        <f>SUM(M27:M31)</f>
        <v>-11</v>
      </c>
      <c r="N32" s="168">
        <f>SUM(N27:N31)</f>
        <v>-121</v>
      </c>
    </row>
    <row r="33" spans="1:14" s="6" customFormat="1" x14ac:dyDescent="0.25">
      <c r="A33" s="12"/>
      <c r="B33" s="12"/>
      <c r="C33" s="12"/>
      <c r="D33" s="966"/>
      <c r="E33" s="12"/>
      <c r="F33" s="12"/>
      <c r="G33" s="12"/>
      <c r="H33" s="12"/>
      <c r="I33" s="12"/>
      <c r="J33" s="12"/>
      <c r="K33" s="12"/>
      <c r="L33" s="5"/>
      <c r="M33" s="995"/>
    </row>
    <row r="34" spans="1:14" s="6" customFormat="1" x14ac:dyDescent="0.25">
      <c r="A34" s="12" t="s">
        <v>395</v>
      </c>
      <c r="B34" s="12"/>
      <c r="C34" s="12"/>
      <c r="D34" s="12"/>
      <c r="E34" s="12"/>
      <c r="F34" s="12"/>
      <c r="G34" s="12"/>
      <c r="H34" s="12"/>
      <c r="I34" s="12"/>
      <c r="J34" s="12"/>
      <c r="K34" s="12"/>
      <c r="L34" s="5"/>
    </row>
    <row r="35" spans="1:14" s="6" customFormat="1" x14ac:dyDescent="0.25">
      <c r="A35" s="12" t="s">
        <v>907</v>
      </c>
      <c r="B35" s="12"/>
      <c r="C35" s="12"/>
      <c r="D35" s="12"/>
      <c r="E35" s="12"/>
      <c r="F35" s="12"/>
      <c r="G35" s="12"/>
      <c r="H35" s="12"/>
      <c r="I35" s="12"/>
      <c r="J35" s="12"/>
      <c r="K35" s="12"/>
      <c r="L35" s="5"/>
    </row>
    <row r="36" spans="1:14" s="6" customFormat="1" x14ac:dyDescent="0.25">
      <c r="A36" s="16" t="s">
        <v>913</v>
      </c>
      <c r="B36" s="12"/>
      <c r="C36" s="12"/>
      <c r="D36" s="12"/>
      <c r="E36" s="12"/>
      <c r="F36" s="12"/>
      <c r="G36" s="12"/>
      <c r="H36" s="12"/>
      <c r="I36" s="12"/>
      <c r="J36" s="12"/>
      <c r="K36" s="12"/>
      <c r="L36" s="5"/>
    </row>
    <row r="37" spans="1:14" s="6" customFormat="1" x14ac:dyDescent="0.25">
      <c r="A37" s="16" t="s">
        <v>914</v>
      </c>
      <c r="B37" s="12"/>
      <c r="C37" s="12"/>
      <c r="D37" s="12"/>
      <c r="E37" s="12"/>
      <c r="F37" s="12"/>
      <c r="G37" s="12"/>
      <c r="H37" s="12"/>
      <c r="I37" s="12"/>
      <c r="J37" s="12"/>
      <c r="K37" s="12"/>
      <c r="L37" s="5"/>
    </row>
    <row r="38" spans="1:14" s="6" customFormat="1" x14ac:dyDescent="0.25">
      <c r="A38" s="12"/>
      <c r="B38" s="12"/>
      <c r="C38" s="12"/>
      <c r="D38" s="12"/>
      <c r="E38" s="12"/>
      <c r="F38" s="12"/>
      <c r="G38" s="12"/>
      <c r="H38" s="12"/>
      <c r="I38" s="12"/>
      <c r="J38" s="12"/>
      <c r="K38" s="12"/>
      <c r="L38" s="5"/>
    </row>
    <row r="39" spans="1:14" s="6" customFormat="1" x14ac:dyDescent="0.25">
      <c r="A39" s="46" t="s">
        <v>915</v>
      </c>
      <c r="B39" s="14"/>
      <c r="C39" s="14"/>
      <c r="D39" s="14"/>
      <c r="E39" s="14"/>
      <c r="F39" s="14"/>
      <c r="G39" s="14"/>
      <c r="H39" s="14"/>
      <c r="I39" s="14"/>
      <c r="J39" s="14"/>
      <c r="K39" s="14"/>
      <c r="L39" s="9"/>
      <c r="N39" s="10"/>
    </row>
    <row r="40" spans="1:14" s="6" customFormat="1" ht="27" customHeight="1" x14ac:dyDescent="0.25">
      <c r="A40" s="1305" t="s">
        <v>916</v>
      </c>
      <c r="B40" s="1305"/>
      <c r="C40" s="1305"/>
      <c r="D40" s="1305"/>
      <c r="E40" s="1305"/>
      <c r="F40" s="1305"/>
      <c r="G40" s="1305"/>
      <c r="H40" s="1305"/>
      <c r="I40" s="1305"/>
      <c r="J40" s="1305"/>
      <c r="K40" s="1305"/>
      <c r="L40" s="1305"/>
      <c r="M40" s="1305"/>
      <c r="N40" s="10"/>
    </row>
    <row r="41" spans="1:14" s="6" customFormat="1" ht="27.75" customHeight="1" x14ac:dyDescent="0.25">
      <c r="A41" s="1305" t="s">
        <v>917</v>
      </c>
      <c r="B41" s="1305"/>
      <c r="C41" s="1305"/>
      <c r="D41" s="1305"/>
      <c r="E41" s="1305"/>
      <c r="F41" s="1305"/>
      <c r="G41" s="1305"/>
      <c r="H41" s="1305"/>
      <c r="I41" s="1305"/>
      <c r="J41" s="1305"/>
      <c r="K41" s="1305"/>
      <c r="L41" s="1305"/>
      <c r="M41" s="1305"/>
      <c r="N41" s="10"/>
    </row>
  </sheetData>
  <sheetProtection insertRows="0" deleteRows="0"/>
  <customSheetViews>
    <customSheetView guid="{2AF6EA2A-E5C5-45EB-B6C4-875AD1E4E056}" fitToPage="1">
      <selection activeCell="A2" sqref="A2"/>
      <pageMargins left="0" right="0" top="0" bottom="0" header="0" footer="0"/>
      <printOptions horizontalCentered="1"/>
      <pageSetup paperSize="9" scale="76" orientation="landscape" cellComments="asDisplayed" horizontalDpi="300" verticalDpi="300" r:id="rId1"/>
      <headerFooter alignWithMargins="0"/>
    </customSheetView>
  </customSheetViews>
  <mergeCells count="24">
    <mergeCell ref="A5:A8"/>
    <mergeCell ref="A23:A26"/>
    <mergeCell ref="J6:L6"/>
    <mergeCell ref="C6:C7"/>
    <mergeCell ref="C5:D5"/>
    <mergeCell ref="D6:D7"/>
    <mergeCell ref="N6:N7"/>
    <mergeCell ref="B5:B7"/>
    <mergeCell ref="E5:L5"/>
    <mergeCell ref="E6:I6"/>
    <mergeCell ref="N24:N25"/>
    <mergeCell ref="M5:N5"/>
    <mergeCell ref="M6:M7"/>
    <mergeCell ref="C24:C25"/>
    <mergeCell ref="D24:D25"/>
    <mergeCell ref="M24:M25"/>
    <mergeCell ref="A41:M41"/>
    <mergeCell ref="B23:B25"/>
    <mergeCell ref="C23:D23"/>
    <mergeCell ref="E23:L23"/>
    <mergeCell ref="M23:N23"/>
    <mergeCell ref="E24:I24"/>
    <mergeCell ref="J24:L24"/>
    <mergeCell ref="A40:M40"/>
  </mergeCells>
  <printOptions horizontalCentered="1"/>
  <pageMargins left="0.19685039370078741" right="0.19685039370078741" top="0.98425196850393704" bottom="0.98425196850393704" header="0.51181102362204722" footer="0.51181102362204722"/>
  <pageSetup paperSize="9" scale="76" orientation="landscape" cellComments="asDisplayed" horizontalDpi="300" verticalDpi="300" r:id="rId2"/>
  <headerFooter alignWithMargins="0"/>
  <ignoredErrors>
    <ignoredError sqref="I9:I13 L9:N13"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384A0-C942-444C-A84D-A460287E9CF5}">
  <sheetPr>
    <pageSetUpPr fitToPage="1"/>
  </sheetPr>
  <dimension ref="A1:M37"/>
  <sheetViews>
    <sheetView workbookViewId="0">
      <selection activeCell="L16" sqref="L16"/>
    </sheetView>
  </sheetViews>
  <sheetFormatPr defaultRowHeight="12.75" x14ac:dyDescent="0.25"/>
  <cols>
    <col min="1" max="1" width="3.5703125" style="15" customWidth="1"/>
    <col min="2" max="2" width="6.28515625" style="15" customWidth="1"/>
    <col min="3" max="3" width="10.5703125" style="61" customWidth="1"/>
    <col min="4" max="5" width="12.28515625" style="61" customWidth="1"/>
    <col min="6" max="6" width="6.140625" style="61" customWidth="1"/>
    <col min="7" max="7" width="8.42578125" style="61" customWidth="1"/>
    <col min="8" max="11" width="9.7109375" style="61" customWidth="1"/>
    <col min="12" max="12" width="9.7109375" style="15" customWidth="1"/>
    <col min="13" max="16384" width="9.140625" style="15"/>
  </cols>
  <sheetData>
    <row r="1" spans="1:13" ht="15.75" x14ac:dyDescent="0.25">
      <c r="A1" s="11" t="s">
        <v>918</v>
      </c>
      <c r="B1" s="12"/>
      <c r="C1" s="60"/>
      <c r="D1" s="60"/>
      <c r="E1" s="60"/>
      <c r="F1" s="60"/>
      <c r="G1" s="60"/>
      <c r="H1" s="60"/>
      <c r="I1" s="60"/>
      <c r="J1" s="60"/>
      <c r="K1" s="60"/>
      <c r="L1" s="12"/>
      <c r="M1" s="12"/>
    </row>
    <row r="2" spans="1:13" ht="13.5" thickBot="1" x14ac:dyDescent="0.3">
      <c r="A2" s="12"/>
      <c r="B2" s="12"/>
      <c r="C2" s="60"/>
      <c r="D2" s="60"/>
      <c r="E2" s="60"/>
      <c r="F2" s="60"/>
      <c r="G2" s="60"/>
      <c r="H2" s="60"/>
      <c r="I2" s="60"/>
      <c r="J2" s="60"/>
      <c r="K2" s="60"/>
      <c r="M2" s="127" t="s">
        <v>502</v>
      </c>
    </row>
    <row r="3" spans="1:13" ht="15" customHeight="1" x14ac:dyDescent="0.25">
      <c r="A3" s="1336" t="s">
        <v>519</v>
      </c>
      <c r="B3" s="1333" t="s">
        <v>919</v>
      </c>
      <c r="C3" s="1333"/>
      <c r="D3" s="1333"/>
      <c r="E3" s="1333"/>
      <c r="F3" s="1333"/>
      <c r="G3" s="1333"/>
      <c r="H3" s="1340" t="s">
        <v>920</v>
      </c>
      <c r="I3" s="1338" t="s">
        <v>921</v>
      </c>
      <c r="J3" s="1339"/>
      <c r="K3" s="206" t="s">
        <v>922</v>
      </c>
      <c r="L3" s="451" t="s">
        <v>923</v>
      </c>
      <c r="M3" s="1251" t="s">
        <v>924</v>
      </c>
    </row>
    <row r="4" spans="1:13" ht="48.75" customHeight="1" x14ac:dyDescent="0.25">
      <c r="A4" s="1337"/>
      <c r="B4" s="1334"/>
      <c r="C4" s="1334"/>
      <c r="D4" s="1334"/>
      <c r="E4" s="1334"/>
      <c r="F4" s="1334"/>
      <c r="G4" s="1334"/>
      <c r="H4" s="1341"/>
      <c r="I4" s="138" t="s">
        <v>925</v>
      </c>
      <c r="J4" s="454" t="s">
        <v>926</v>
      </c>
      <c r="K4" s="207" t="s">
        <v>927</v>
      </c>
      <c r="L4" s="452" t="s">
        <v>928</v>
      </c>
      <c r="M4" s="1252"/>
    </row>
    <row r="5" spans="1:13" ht="15.75" customHeight="1" x14ac:dyDescent="0.25">
      <c r="A5" s="900"/>
      <c r="B5" s="1335"/>
      <c r="C5" s="1335"/>
      <c r="D5" s="1335"/>
      <c r="E5" s="1335"/>
      <c r="F5" s="1335"/>
      <c r="G5" s="1335"/>
      <c r="H5" s="229" t="s">
        <v>590</v>
      </c>
      <c r="I5" s="139" t="s">
        <v>591</v>
      </c>
      <c r="J5" s="139" t="s">
        <v>592</v>
      </c>
      <c r="K5" s="139" t="s">
        <v>593</v>
      </c>
      <c r="L5" s="453" t="s">
        <v>929</v>
      </c>
      <c r="M5" s="1252"/>
    </row>
    <row r="6" spans="1:13" x14ac:dyDescent="0.25">
      <c r="A6" s="398">
        <v>1</v>
      </c>
      <c r="B6" s="230" t="s">
        <v>930</v>
      </c>
      <c r="C6" s="140"/>
      <c r="D6" s="140"/>
      <c r="E6" s="140"/>
      <c r="F6" s="140"/>
      <c r="G6" s="233"/>
      <c r="H6" s="490">
        <f>SUM(H7:H11)+H14+H15</f>
        <v>117893</v>
      </c>
      <c r="I6" s="491">
        <f>SUM(I7:I11)+I14+I15</f>
        <v>35835</v>
      </c>
      <c r="J6" s="491">
        <f>SUM(J7:J11)+J14+J15</f>
        <v>12</v>
      </c>
      <c r="K6" s="491">
        <f>SUM(K7:K11)+K14+K15</f>
        <v>71794</v>
      </c>
      <c r="L6" s="492">
        <f>SUM(L7:L11)+L14+L15</f>
        <v>81934</v>
      </c>
      <c r="M6" s="1342"/>
    </row>
    <row r="7" spans="1:13" x14ac:dyDescent="0.25">
      <c r="A7" s="399">
        <f t="shared" ref="A7:A15" si="0">A6+1</f>
        <v>2</v>
      </c>
      <c r="B7" s="237" t="s">
        <v>530</v>
      </c>
      <c r="C7" s="141" t="s">
        <v>931</v>
      </c>
      <c r="D7" s="142"/>
      <c r="E7" s="142"/>
      <c r="F7" s="142"/>
      <c r="G7" s="234"/>
      <c r="H7" s="493">
        <f>'11.a'!C3</f>
        <v>16</v>
      </c>
      <c r="I7" s="494">
        <f>'11.a'!C8</f>
        <v>0</v>
      </c>
      <c r="J7" s="494">
        <f>'11.a'!C4</f>
        <v>0</v>
      </c>
      <c r="K7" s="494">
        <f>'11.a'!C14</f>
        <v>0</v>
      </c>
      <c r="L7" s="495">
        <f t="shared" ref="L7:L15" si="1">H7+I7-K7</f>
        <v>16</v>
      </c>
      <c r="M7" s="504"/>
    </row>
    <row r="8" spans="1:13" x14ac:dyDescent="0.25">
      <c r="A8" s="400">
        <f t="shared" si="0"/>
        <v>3</v>
      </c>
      <c r="B8" s="231"/>
      <c r="C8" s="143" t="s">
        <v>932</v>
      </c>
      <c r="D8" s="144"/>
      <c r="E8" s="144"/>
      <c r="F8" s="144"/>
      <c r="G8" s="235"/>
      <c r="H8" s="496">
        <f>'11.b'!C3</f>
        <v>54699</v>
      </c>
      <c r="I8" s="497">
        <f>'11.b'!C15</f>
        <v>16662</v>
      </c>
      <c r="J8" s="498">
        <f>'11.b'!C5</f>
        <v>12</v>
      </c>
      <c r="K8" s="497">
        <f>'11.b'!C27</f>
        <v>39320</v>
      </c>
      <c r="L8" s="499">
        <f t="shared" si="1"/>
        <v>32041</v>
      </c>
      <c r="M8" s="505"/>
    </row>
    <row r="9" spans="1:13" x14ac:dyDescent="0.25">
      <c r="A9" s="400">
        <f t="shared" si="0"/>
        <v>4</v>
      </c>
      <c r="B9" s="231"/>
      <c r="C9" s="143" t="s">
        <v>933</v>
      </c>
      <c r="D9" s="144"/>
      <c r="E9" s="144"/>
      <c r="F9" s="144"/>
      <c r="G9" s="235"/>
      <c r="H9" s="496">
        <f>'11.c'!C3</f>
        <v>29934</v>
      </c>
      <c r="I9" s="497">
        <f>'11.c'!C7</f>
        <v>10714</v>
      </c>
      <c r="J9" s="500">
        <v>0</v>
      </c>
      <c r="K9" s="497">
        <f>'11.c'!C8</f>
        <v>11665</v>
      </c>
      <c r="L9" s="499">
        <f t="shared" si="1"/>
        <v>28983</v>
      </c>
      <c r="M9" s="505">
        <v>0</v>
      </c>
    </row>
    <row r="10" spans="1:13" x14ac:dyDescent="0.25">
      <c r="A10" s="400">
        <f t="shared" si="0"/>
        <v>5</v>
      </c>
      <c r="B10" s="231"/>
      <c r="C10" s="143" t="s">
        <v>934</v>
      </c>
      <c r="D10" s="144"/>
      <c r="E10" s="144"/>
      <c r="F10" s="144"/>
      <c r="G10" s="235"/>
      <c r="H10" s="496">
        <f>'11.d'!C3</f>
        <v>12</v>
      </c>
      <c r="I10" s="497">
        <f>'11.d'!C9</f>
        <v>0</v>
      </c>
      <c r="J10" s="494">
        <f>'11.d'!C4</f>
        <v>0</v>
      </c>
      <c r="K10" s="497">
        <f>'11.d'!C15</f>
        <v>0</v>
      </c>
      <c r="L10" s="499">
        <f t="shared" si="1"/>
        <v>12</v>
      </c>
      <c r="M10" s="506"/>
    </row>
    <row r="11" spans="1:13" x14ac:dyDescent="0.25">
      <c r="A11" s="400">
        <f t="shared" si="0"/>
        <v>6</v>
      </c>
      <c r="B11" s="231"/>
      <c r="C11" s="143" t="s">
        <v>935</v>
      </c>
      <c r="D11" s="144"/>
      <c r="E11" s="144"/>
      <c r="F11" s="144"/>
      <c r="G11" s="235"/>
      <c r="H11" s="496">
        <f>'11.e'!E8</f>
        <v>3833</v>
      </c>
      <c r="I11" s="497">
        <f>'11.e'!E13</f>
        <v>4422</v>
      </c>
      <c r="J11" s="500">
        <v>0</v>
      </c>
      <c r="K11" s="497">
        <f>'11.e'!E18</f>
        <v>3833</v>
      </c>
      <c r="L11" s="499">
        <f t="shared" si="1"/>
        <v>4422</v>
      </c>
      <c r="M11" s="506">
        <v>0</v>
      </c>
    </row>
    <row r="12" spans="1:13" x14ac:dyDescent="0.25">
      <c r="A12" s="400" t="s">
        <v>936</v>
      </c>
      <c r="B12" s="231"/>
      <c r="C12" s="143" t="s">
        <v>937</v>
      </c>
      <c r="D12" s="144" t="s">
        <v>938</v>
      </c>
      <c r="E12" s="144"/>
      <c r="F12" s="144"/>
      <c r="G12" s="235"/>
      <c r="H12" s="496">
        <f>'11.e'!E6</f>
        <v>570</v>
      </c>
      <c r="I12" s="497">
        <f>'11.e'!E11</f>
        <v>566</v>
      </c>
      <c r="J12" s="500">
        <v>0</v>
      </c>
      <c r="K12" s="497">
        <f>'11.e'!E16</f>
        <v>570</v>
      </c>
      <c r="L12" s="499">
        <f t="shared" si="1"/>
        <v>566</v>
      </c>
      <c r="M12" s="506">
        <v>0</v>
      </c>
    </row>
    <row r="13" spans="1:13" x14ac:dyDescent="0.25">
      <c r="A13" s="400" t="s">
        <v>939</v>
      </c>
      <c r="B13" s="231"/>
      <c r="C13" s="143"/>
      <c r="D13" s="144" t="s">
        <v>940</v>
      </c>
      <c r="E13" s="144"/>
      <c r="F13" s="144"/>
      <c r="G13" s="235"/>
      <c r="H13" s="496">
        <f>'11.e'!E7</f>
        <v>2483</v>
      </c>
      <c r="I13" s="497">
        <f>'11.e'!E12</f>
        <v>3256</v>
      </c>
      <c r="J13" s="500">
        <v>0</v>
      </c>
      <c r="K13" s="497">
        <f>'11.e'!E17</f>
        <v>2483</v>
      </c>
      <c r="L13" s="499">
        <f t="shared" si="1"/>
        <v>3256</v>
      </c>
      <c r="M13" s="506">
        <v>0</v>
      </c>
    </row>
    <row r="14" spans="1:13" x14ac:dyDescent="0.25">
      <c r="A14" s="400">
        <f>A11+1</f>
        <v>7</v>
      </c>
      <c r="B14" s="231"/>
      <c r="C14" s="143" t="s">
        <v>941</v>
      </c>
      <c r="D14" s="144"/>
      <c r="E14" s="144"/>
      <c r="F14" s="144"/>
      <c r="G14" s="235"/>
      <c r="H14" s="496">
        <f>'11.f'!C3</f>
        <v>5628</v>
      </c>
      <c r="I14" s="497">
        <f>'11.f'!C4</f>
        <v>1354</v>
      </c>
      <c r="J14" s="500">
        <v>0</v>
      </c>
      <c r="K14" s="497">
        <f>'11.f'!C8</f>
        <v>1743</v>
      </c>
      <c r="L14" s="499">
        <f t="shared" si="1"/>
        <v>5239</v>
      </c>
      <c r="M14" s="506">
        <v>0</v>
      </c>
    </row>
    <row r="15" spans="1:13" ht="13.5" thickBot="1" x14ac:dyDescent="0.3">
      <c r="A15" s="401">
        <f t="shared" si="0"/>
        <v>8</v>
      </c>
      <c r="B15" s="232"/>
      <c r="C15" s="145" t="s">
        <v>942</v>
      </c>
      <c r="D15" s="146"/>
      <c r="E15" s="146"/>
      <c r="F15" s="146"/>
      <c r="G15" s="236"/>
      <c r="H15" s="501">
        <f>'11.g'!C3</f>
        <v>23771</v>
      </c>
      <c r="I15" s="502">
        <f>'11.g'!C10</f>
        <v>2683</v>
      </c>
      <c r="J15" s="502">
        <f>'11.g'!C5</f>
        <v>0</v>
      </c>
      <c r="K15" s="502">
        <f>'11.g'!C16</f>
        <v>15233</v>
      </c>
      <c r="L15" s="503">
        <f t="shared" si="1"/>
        <v>11221</v>
      </c>
      <c r="M15" s="507"/>
    </row>
    <row r="16" spans="1:13" x14ac:dyDescent="0.25">
      <c r="L16" s="954"/>
    </row>
    <row r="17" spans="1:12" x14ac:dyDescent="0.25">
      <c r="A17" s="15" t="s">
        <v>395</v>
      </c>
    </row>
    <row r="18" spans="1:12" x14ac:dyDescent="0.25">
      <c r="A18" s="17" t="s">
        <v>943</v>
      </c>
    </row>
    <row r="19" spans="1:12" x14ac:dyDescent="0.25">
      <c r="A19" s="198" t="s">
        <v>944</v>
      </c>
      <c r="B19" s="195"/>
      <c r="C19" s="196"/>
      <c r="D19" s="196"/>
      <c r="E19" s="196"/>
      <c r="F19" s="197"/>
      <c r="G19" s="196"/>
      <c r="H19" s="196"/>
      <c r="I19" s="147"/>
      <c r="J19" s="147"/>
    </row>
    <row r="20" spans="1:12" x14ac:dyDescent="0.25">
      <c r="A20" s="26"/>
      <c r="B20" s="147"/>
      <c r="C20" s="147"/>
      <c r="D20" s="147"/>
      <c r="E20" s="147"/>
      <c r="F20" s="147"/>
      <c r="G20" s="147"/>
      <c r="H20" s="147"/>
      <c r="I20" s="147"/>
      <c r="J20" s="147"/>
    </row>
    <row r="21" spans="1:12" x14ac:dyDescent="0.25">
      <c r="A21" s="45" t="s">
        <v>499</v>
      </c>
      <c r="B21" s="424"/>
      <c r="C21" s="424"/>
      <c r="D21" s="147"/>
      <c r="E21" s="147"/>
      <c r="F21" s="26"/>
      <c r="G21" s="147"/>
      <c r="H21" s="147"/>
      <c r="I21" s="147"/>
      <c r="J21" s="147"/>
    </row>
    <row r="22" spans="1:12" x14ac:dyDescent="0.25">
      <c r="A22" s="15" t="s">
        <v>945</v>
      </c>
      <c r="B22" s="26"/>
      <c r="C22" s="26"/>
      <c r="D22" s="147"/>
      <c r="E22" s="147"/>
      <c r="F22" s="26"/>
      <c r="G22" s="147"/>
      <c r="H22" s="147"/>
      <c r="I22" s="147"/>
      <c r="J22" s="147"/>
    </row>
    <row r="23" spans="1:12" x14ac:dyDescent="0.25">
      <c r="A23" s="15" t="s">
        <v>946</v>
      </c>
      <c r="B23" s="26"/>
      <c r="C23" s="147"/>
      <c r="D23" s="147"/>
      <c r="E23" s="147"/>
      <c r="F23" s="147"/>
      <c r="G23" s="147"/>
      <c r="H23" s="147"/>
      <c r="I23" s="147"/>
      <c r="J23" s="147"/>
    </row>
    <row r="26" spans="1:12" x14ac:dyDescent="0.25">
      <c r="A26" s="118"/>
      <c r="B26" s="118"/>
      <c r="C26" s="129"/>
      <c r="D26" s="129"/>
      <c r="E26" s="129"/>
      <c r="F26" s="129"/>
      <c r="G26" s="129"/>
      <c r="H26" s="129"/>
      <c r="I26" s="129"/>
      <c r="J26" s="129"/>
      <c r="K26" s="129"/>
      <c r="L26" s="118"/>
    </row>
    <row r="27" spans="1:12" x14ac:dyDescent="0.25">
      <c r="A27" s="118"/>
      <c r="B27" s="118"/>
      <c r="C27" s="129"/>
      <c r="D27" s="129"/>
      <c r="E27" s="129"/>
      <c r="F27" s="129"/>
      <c r="G27" s="129"/>
      <c r="H27" s="129"/>
      <c r="I27" s="129"/>
      <c r="J27" s="129"/>
      <c r="K27" s="129"/>
      <c r="L27" s="118"/>
    </row>
    <row r="28" spans="1:12" x14ac:dyDescent="0.25">
      <c r="A28" s="118"/>
      <c r="B28" s="118"/>
      <c r="C28" s="129"/>
      <c r="D28" s="129"/>
      <c r="E28" s="129"/>
      <c r="F28" s="129"/>
      <c r="G28" s="129"/>
      <c r="H28" s="129"/>
      <c r="I28" s="129"/>
      <c r="J28" s="129"/>
      <c r="K28" s="129"/>
      <c r="L28" s="118"/>
    </row>
    <row r="29" spans="1:12" x14ac:dyDescent="0.25">
      <c r="A29" s="118"/>
      <c r="B29" s="118"/>
      <c r="C29" s="129"/>
      <c r="D29" s="129"/>
      <c r="E29" s="129"/>
      <c r="F29" s="129"/>
      <c r="G29" s="129"/>
      <c r="H29" s="129"/>
      <c r="I29" s="129"/>
      <c r="J29" s="129"/>
      <c r="K29" s="129"/>
      <c r="L29" s="118"/>
    </row>
    <row r="30" spans="1:12" x14ac:dyDescent="0.25">
      <c r="A30" s="118"/>
      <c r="B30" s="118"/>
      <c r="C30" s="129"/>
      <c r="D30" s="129"/>
      <c r="E30" s="129"/>
      <c r="F30" s="129"/>
      <c r="G30" s="129"/>
      <c r="H30" s="129"/>
      <c r="I30" s="129"/>
      <c r="J30" s="129"/>
      <c r="K30" s="129"/>
      <c r="L30" s="118"/>
    </row>
    <row r="31" spans="1:12" x14ac:dyDescent="0.25">
      <c r="A31" s="118"/>
      <c r="B31" s="118"/>
      <c r="C31" s="129"/>
      <c r="D31" s="129"/>
      <c r="E31" s="129"/>
      <c r="F31" s="129"/>
      <c r="G31" s="129"/>
      <c r="H31" s="129"/>
      <c r="I31" s="129"/>
      <c r="J31" s="129"/>
      <c r="K31" s="129"/>
      <c r="L31" s="118"/>
    </row>
    <row r="32" spans="1:12" x14ac:dyDescent="0.25">
      <c r="A32" s="118"/>
      <c r="B32" s="118"/>
      <c r="C32" s="129"/>
      <c r="D32" s="129"/>
      <c r="E32" s="129"/>
      <c r="F32" s="129"/>
      <c r="G32" s="129"/>
      <c r="H32" s="129"/>
      <c r="I32" s="129"/>
      <c r="J32" s="129"/>
      <c r="K32" s="129"/>
      <c r="L32" s="118"/>
    </row>
    <row r="33" spans="1:12" x14ac:dyDescent="0.25">
      <c r="A33" s="118"/>
      <c r="B33" s="118"/>
      <c r="C33" s="129"/>
      <c r="D33" s="129"/>
      <c r="E33" s="129"/>
      <c r="F33" s="129"/>
      <c r="G33" s="129"/>
      <c r="H33" s="129"/>
      <c r="I33" s="129"/>
      <c r="J33" s="129"/>
      <c r="K33" s="129"/>
      <c r="L33" s="118"/>
    </row>
    <row r="34" spans="1:12" x14ac:dyDescent="0.25">
      <c r="A34" s="118"/>
      <c r="B34" s="118"/>
      <c r="C34" s="129"/>
      <c r="D34" s="129"/>
      <c r="E34" s="129"/>
      <c r="F34" s="129"/>
      <c r="G34" s="129"/>
      <c r="H34" s="129"/>
      <c r="I34" s="129"/>
      <c r="J34" s="129"/>
      <c r="K34" s="129"/>
      <c r="L34" s="118"/>
    </row>
    <row r="35" spans="1:12" x14ac:dyDescent="0.25">
      <c r="A35" s="118"/>
      <c r="B35" s="118"/>
      <c r="C35" s="129"/>
      <c r="D35" s="129"/>
      <c r="E35" s="129"/>
      <c r="F35" s="129"/>
      <c r="G35" s="129"/>
      <c r="H35" s="129"/>
      <c r="I35" s="129"/>
      <c r="J35" s="129"/>
      <c r="K35" s="129"/>
      <c r="L35" s="118"/>
    </row>
    <row r="36" spans="1:12" x14ac:dyDescent="0.25">
      <c r="A36" s="118"/>
      <c r="B36" s="118"/>
      <c r="C36" s="129"/>
      <c r="D36" s="129"/>
      <c r="E36" s="129"/>
      <c r="F36" s="129"/>
      <c r="G36" s="129"/>
      <c r="H36" s="129"/>
      <c r="I36" s="129"/>
      <c r="J36" s="129"/>
      <c r="K36" s="129"/>
      <c r="L36" s="118"/>
    </row>
    <row r="37" spans="1:12" x14ac:dyDescent="0.25">
      <c r="A37" s="118"/>
      <c r="B37" s="118"/>
      <c r="C37" s="129"/>
      <c r="D37" s="129"/>
      <c r="E37" s="129"/>
      <c r="F37" s="129"/>
      <c r="G37" s="129"/>
      <c r="H37" s="129"/>
      <c r="I37" s="129"/>
      <c r="J37" s="129"/>
      <c r="K37" s="129"/>
      <c r="L37" s="118"/>
    </row>
  </sheetData>
  <customSheetViews>
    <customSheetView guid="{2AF6EA2A-E5C5-45EB-B6C4-875AD1E4E056}" fitToPage="1">
      <selection activeCell="A2" sqref="A2"/>
      <pageMargins left="0" right="0" top="0" bottom="0" header="0" footer="0"/>
      <printOptions horizontalCentered="1"/>
      <pageSetup paperSize="9" orientation="landscape" cellComments="asDisplayed" horizontalDpi="300" verticalDpi="300" r:id="rId1"/>
      <headerFooter alignWithMargins="0"/>
    </customSheetView>
  </customSheetViews>
  <mergeCells count="5">
    <mergeCell ref="B3:G5"/>
    <mergeCell ref="A3:A4"/>
    <mergeCell ref="I3:J3"/>
    <mergeCell ref="H3:H4"/>
    <mergeCell ref="M3:M6"/>
  </mergeCells>
  <printOptions horizontalCentered="1"/>
  <pageMargins left="0.23622047244094491" right="0.23622047244094491" top="0.86614173228346458" bottom="0.98425196850393704" header="0.51181102362204722" footer="0.51181102362204722"/>
  <pageSetup paperSize="9" orientation="landscape" cellComments="asDisplayed" horizontalDpi="300" verticalDpi="300"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5DC25-5E24-4F42-A9F9-7A184A2F13A9}">
  <dimension ref="A1:E20"/>
  <sheetViews>
    <sheetView zoomScaleNormal="100" workbookViewId="0">
      <selection activeCell="C5" sqref="C5"/>
    </sheetView>
  </sheetViews>
  <sheetFormatPr defaultRowHeight="12.75" x14ac:dyDescent="0.25"/>
  <cols>
    <col min="1" max="1" width="14.42578125" style="15" customWidth="1"/>
    <col min="2" max="2" width="30.140625" style="15" customWidth="1"/>
    <col min="3" max="3" width="16.140625" style="61" customWidth="1"/>
    <col min="4" max="16384" width="9.140625" style="15"/>
  </cols>
  <sheetData>
    <row r="1" spans="1:5" ht="15.75" x14ac:dyDescent="0.25">
      <c r="A1" s="47" t="s">
        <v>947</v>
      </c>
      <c r="B1" s="12"/>
      <c r="D1" s="12"/>
    </row>
    <row r="2" spans="1:5" ht="13.5" thickBot="1" x14ac:dyDescent="0.3">
      <c r="A2" s="12"/>
      <c r="B2" s="12"/>
      <c r="C2" s="62" t="s">
        <v>502</v>
      </c>
      <c r="D2" s="12"/>
    </row>
    <row r="3" spans="1:5" ht="13.5" thickBot="1" x14ac:dyDescent="0.3">
      <c r="A3" s="1346" t="s">
        <v>948</v>
      </c>
      <c r="B3" s="1347"/>
      <c r="C3" s="481">
        <v>16</v>
      </c>
    </row>
    <row r="4" spans="1:5" x14ac:dyDescent="0.25">
      <c r="A4" s="1343" t="s">
        <v>949</v>
      </c>
      <c r="B4" s="420" t="s">
        <v>950</v>
      </c>
      <c r="C4" s="458">
        <v>0</v>
      </c>
    </row>
    <row r="5" spans="1:5" x14ac:dyDescent="0.25">
      <c r="A5" s="1344"/>
      <c r="B5" s="421" t="s">
        <v>951</v>
      </c>
      <c r="C5" s="459">
        <v>0</v>
      </c>
    </row>
    <row r="6" spans="1:5" x14ac:dyDescent="0.25">
      <c r="A6" s="1344"/>
      <c r="B6" s="421" t="s">
        <v>952</v>
      </c>
      <c r="C6" s="459">
        <v>0</v>
      </c>
    </row>
    <row r="7" spans="1:5" ht="13.5" thickBot="1" x14ac:dyDescent="0.3">
      <c r="A7" s="1344"/>
      <c r="B7" s="421" t="s">
        <v>953</v>
      </c>
      <c r="C7" s="459">
        <v>0</v>
      </c>
    </row>
    <row r="8" spans="1:5" ht="13.5" thickBot="1" x14ac:dyDescent="0.3">
      <c r="A8" s="1345"/>
      <c r="B8" s="422" t="s">
        <v>954</v>
      </c>
      <c r="C8" s="460">
        <f>SUM(C4:C7)</f>
        <v>0</v>
      </c>
    </row>
    <row r="9" spans="1:5" x14ac:dyDescent="0.25">
      <c r="A9" s="1343" t="s">
        <v>955</v>
      </c>
      <c r="B9" s="420" t="s">
        <v>956</v>
      </c>
      <c r="C9" s="458">
        <v>0</v>
      </c>
    </row>
    <row r="10" spans="1:5" x14ac:dyDescent="0.25">
      <c r="A10" s="1344"/>
      <c r="B10" s="421" t="s">
        <v>957</v>
      </c>
      <c r="C10" s="459">
        <v>0</v>
      </c>
    </row>
    <row r="11" spans="1:5" x14ac:dyDescent="0.25">
      <c r="A11" s="1344"/>
      <c r="B11" s="421" t="s">
        <v>958</v>
      </c>
      <c r="C11" s="459">
        <v>0</v>
      </c>
    </row>
    <row r="12" spans="1:5" x14ac:dyDescent="0.25">
      <c r="A12" s="1344"/>
      <c r="B12" s="421" t="s">
        <v>959</v>
      </c>
      <c r="C12" s="459">
        <v>0</v>
      </c>
    </row>
    <row r="13" spans="1:5" ht="13.5" thickBot="1" x14ac:dyDescent="0.3">
      <c r="A13" s="1344"/>
      <c r="B13" s="423" t="s">
        <v>960</v>
      </c>
      <c r="C13" s="461">
        <v>0</v>
      </c>
    </row>
    <row r="14" spans="1:5" ht="13.5" thickBot="1" x14ac:dyDescent="0.3">
      <c r="A14" s="1345"/>
      <c r="B14" s="422" t="s">
        <v>954</v>
      </c>
      <c r="C14" s="460">
        <f>SUM(C9:C13)</f>
        <v>0</v>
      </c>
    </row>
    <row r="15" spans="1:5" ht="13.5" thickBot="1" x14ac:dyDescent="0.3">
      <c r="A15" s="1348" t="s">
        <v>961</v>
      </c>
      <c r="B15" s="1349"/>
      <c r="C15" s="460">
        <f>C3+C8-C14</f>
        <v>16</v>
      </c>
    </row>
    <row r="16" spans="1:5" x14ac:dyDescent="0.25">
      <c r="A16" s="12"/>
      <c r="B16" s="12"/>
      <c r="C16" s="60"/>
      <c r="D16" s="12"/>
      <c r="E16" s="12"/>
    </row>
    <row r="17" spans="1:5" x14ac:dyDescent="0.25">
      <c r="A17" s="12" t="s">
        <v>962</v>
      </c>
      <c r="B17" s="12"/>
      <c r="C17" s="60"/>
      <c r="D17" s="12"/>
      <c r="E17" s="12"/>
    </row>
    <row r="18" spans="1:5" x14ac:dyDescent="0.25">
      <c r="A18" s="16" t="s">
        <v>963</v>
      </c>
      <c r="B18" s="12"/>
      <c r="C18" s="60"/>
      <c r="D18" s="12"/>
      <c r="E18" s="12"/>
    </row>
    <row r="19" spans="1:5" x14ac:dyDescent="0.25">
      <c r="A19" s="12"/>
      <c r="B19" s="12"/>
      <c r="C19" s="60"/>
      <c r="D19" s="12"/>
      <c r="E19" s="12"/>
    </row>
    <row r="20" spans="1:5" x14ac:dyDescent="0.25">
      <c r="A20" s="12"/>
      <c r="B20" s="12"/>
      <c r="C20" s="60"/>
      <c r="D20" s="12"/>
      <c r="E20" s="12"/>
    </row>
  </sheetData>
  <customSheetViews>
    <customSheetView guid="{2AF6EA2A-E5C5-45EB-B6C4-875AD1E4E056}">
      <selection activeCell="A2" sqref="A2"/>
      <pageMargins left="0" right="0" top="0" bottom="0" header="0" footer="0"/>
      <printOptions horizontalCentered="1"/>
      <pageSetup paperSize="9" orientation="landscape" r:id="rId1"/>
      <headerFooter alignWithMargins="0"/>
    </customSheetView>
  </customSheetViews>
  <mergeCells count="4">
    <mergeCell ref="A4:A8"/>
    <mergeCell ref="A9:A14"/>
    <mergeCell ref="A3:B3"/>
    <mergeCell ref="A15:B15"/>
  </mergeCells>
  <printOptions horizontalCentered="1"/>
  <pageMargins left="0.78740157480314965" right="0.78740157480314965" top="0.98425196850393704" bottom="0.98425196850393704" header="0.51181102362204722" footer="0.51181102362204722"/>
  <pageSetup paperSize="9" orientation="landscape" r:id="rId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6A1B5-80FF-447C-A3C1-704321CCE344}">
  <sheetPr>
    <pageSetUpPr fitToPage="1"/>
  </sheetPr>
  <dimension ref="A1:S31"/>
  <sheetViews>
    <sheetView zoomScaleNormal="100" workbookViewId="0">
      <selection activeCell="C4" sqref="C4"/>
    </sheetView>
  </sheetViews>
  <sheetFormatPr defaultRowHeight="12.75" x14ac:dyDescent="0.2"/>
  <cols>
    <col min="1" max="1" width="10.5703125" style="32" customWidth="1"/>
    <col min="2" max="2" width="43.5703125" style="32" customWidth="1"/>
    <col min="3" max="3" width="17" style="67" customWidth="1"/>
    <col min="4" max="16384" width="9.140625" style="32"/>
  </cols>
  <sheetData>
    <row r="1" spans="1:19" ht="13.5" customHeight="1" x14ac:dyDescent="0.25">
      <c r="A1" s="63" t="s">
        <v>964</v>
      </c>
      <c r="B1" s="34"/>
      <c r="C1" s="32"/>
      <c r="D1" s="34"/>
      <c r="E1" s="34"/>
      <c r="F1" s="34"/>
    </row>
    <row r="2" spans="1:19" ht="13.5" customHeight="1" thickBot="1" x14ac:dyDescent="0.25">
      <c r="A2" s="34"/>
      <c r="B2" s="34"/>
      <c r="C2" s="65" t="s">
        <v>502</v>
      </c>
      <c r="D2" s="34"/>
      <c r="E2" s="34"/>
      <c r="F2" s="34"/>
    </row>
    <row r="3" spans="1:19" ht="16.5" customHeight="1" thickBot="1" x14ac:dyDescent="0.25">
      <c r="A3" s="1348" t="s">
        <v>965</v>
      </c>
      <c r="B3" s="1355"/>
      <c r="C3" s="66">
        <v>54699</v>
      </c>
    </row>
    <row r="4" spans="1:19" ht="12.75" customHeight="1" x14ac:dyDescent="0.2">
      <c r="A4" s="1350" t="s">
        <v>949</v>
      </c>
      <c r="B4" s="409" t="s">
        <v>966</v>
      </c>
      <c r="C4" s="462">
        <v>9689</v>
      </c>
    </row>
    <row r="5" spans="1:19" ht="12.75" customHeight="1" x14ac:dyDescent="0.2">
      <c r="A5" s="1351"/>
      <c r="B5" s="410" t="s">
        <v>967</v>
      </c>
      <c r="C5" s="981">
        <v>12</v>
      </c>
    </row>
    <row r="6" spans="1:19" ht="12.75" customHeight="1" x14ac:dyDescent="0.2">
      <c r="A6" s="1351"/>
      <c r="B6" s="411" t="s">
        <v>968</v>
      </c>
      <c r="C6" s="981">
        <v>0</v>
      </c>
    </row>
    <row r="7" spans="1:19" ht="12.75" customHeight="1" x14ac:dyDescent="0.2">
      <c r="A7" s="1351"/>
      <c r="B7" s="410" t="s">
        <v>969</v>
      </c>
      <c r="C7" s="981">
        <v>0</v>
      </c>
    </row>
    <row r="8" spans="1:19" ht="12.75" customHeight="1" x14ac:dyDescent="0.2">
      <c r="A8" s="1351"/>
      <c r="B8" s="410" t="s">
        <v>970</v>
      </c>
      <c r="C8" s="982">
        <v>0</v>
      </c>
    </row>
    <row r="9" spans="1:19" ht="12.75" customHeight="1" x14ac:dyDescent="0.2">
      <c r="A9" s="1351"/>
      <c r="B9" s="410" t="s">
        <v>1033</v>
      </c>
      <c r="C9" s="981">
        <v>200</v>
      </c>
    </row>
    <row r="10" spans="1:19" ht="12.75" customHeight="1" x14ac:dyDescent="0.2">
      <c r="A10" s="1351"/>
      <c r="B10" s="410" t="s">
        <v>1034</v>
      </c>
      <c r="C10" s="981">
        <v>6761</v>
      </c>
    </row>
    <row r="11" spans="1:19" ht="12.75" customHeight="1" x14ac:dyDescent="0.2">
      <c r="A11" s="1351"/>
      <c r="B11" s="412" t="s">
        <v>971</v>
      </c>
      <c r="C11" s="983">
        <f>SUM(C12:C14)</f>
        <v>0</v>
      </c>
    </row>
    <row r="12" spans="1:19" ht="12.75" customHeight="1" x14ac:dyDescent="0.2">
      <c r="A12" s="1351"/>
      <c r="B12" s="410" t="s">
        <v>972</v>
      </c>
      <c r="C12" s="981">
        <v>0</v>
      </c>
    </row>
    <row r="13" spans="1:19" ht="12.75" customHeight="1" x14ac:dyDescent="0.2">
      <c r="A13" s="1351"/>
      <c r="B13" s="413" t="s">
        <v>973</v>
      </c>
      <c r="C13" s="981">
        <v>0</v>
      </c>
    </row>
    <row r="14" spans="1:19" ht="12.75" customHeight="1" thickBot="1" x14ac:dyDescent="0.25">
      <c r="A14" s="1351"/>
      <c r="B14" s="410" t="s">
        <v>974</v>
      </c>
      <c r="C14" s="984">
        <v>0</v>
      </c>
    </row>
    <row r="15" spans="1:19" s="33" customFormat="1" ht="15.75" customHeight="1" thickBot="1" x14ac:dyDescent="0.25">
      <c r="A15" s="1352"/>
      <c r="B15" s="414" t="s">
        <v>748</v>
      </c>
      <c r="C15" s="985">
        <f>C4+C5+C6+C7+C8+C9+C11+C10</f>
        <v>16662</v>
      </c>
      <c r="D15" s="32"/>
      <c r="E15" s="32"/>
      <c r="F15" s="32"/>
      <c r="G15" s="32"/>
      <c r="H15" s="32"/>
      <c r="I15" s="32"/>
      <c r="J15" s="32"/>
      <c r="K15" s="32"/>
      <c r="L15" s="32"/>
      <c r="M15" s="32"/>
      <c r="N15" s="32"/>
      <c r="O15" s="32"/>
      <c r="P15" s="32"/>
      <c r="Q15" s="32"/>
      <c r="R15" s="32"/>
      <c r="S15" s="32"/>
    </row>
    <row r="16" spans="1:19" ht="12.75" customHeight="1" x14ac:dyDescent="0.2">
      <c r="A16" s="1353" t="s">
        <v>955</v>
      </c>
      <c r="B16" s="415" t="s">
        <v>975</v>
      </c>
      <c r="C16" s="986">
        <f>SUM(C17:C21)</f>
        <v>39320</v>
      </c>
    </row>
    <row r="17" spans="1:3" ht="12.75" customHeight="1" x14ac:dyDescent="0.2">
      <c r="A17" s="1353"/>
      <c r="B17" s="416" t="s">
        <v>976</v>
      </c>
      <c r="C17" s="978">
        <f>870+1618</f>
        <v>2488</v>
      </c>
    </row>
    <row r="18" spans="1:3" ht="12.75" customHeight="1" x14ac:dyDescent="0.2">
      <c r="A18" s="1353"/>
      <c r="B18" s="417" t="s">
        <v>977</v>
      </c>
      <c r="C18" s="979">
        <f>30832-C20</f>
        <v>26453</v>
      </c>
    </row>
    <row r="19" spans="1:3" ht="12.75" customHeight="1" x14ac:dyDescent="0.2">
      <c r="A19" s="1353"/>
      <c r="B19" s="417" t="s">
        <v>978</v>
      </c>
      <c r="C19" s="979">
        <v>0</v>
      </c>
    </row>
    <row r="20" spans="1:3" ht="12.75" customHeight="1" x14ac:dyDescent="0.2">
      <c r="A20" s="1353"/>
      <c r="B20" s="417" t="s">
        <v>1035</v>
      </c>
      <c r="C20" s="979">
        <v>4379</v>
      </c>
    </row>
    <row r="21" spans="1:3" ht="12.75" customHeight="1" x14ac:dyDescent="0.2">
      <c r="A21" s="1353"/>
      <c r="B21" s="417" t="s">
        <v>1036</v>
      </c>
      <c r="C21" s="979">
        <v>6000</v>
      </c>
    </row>
    <row r="22" spans="1:3" ht="12.75" customHeight="1" x14ac:dyDescent="0.2">
      <c r="A22" s="1353"/>
      <c r="B22" s="418" t="s">
        <v>979</v>
      </c>
      <c r="C22" s="980">
        <v>0</v>
      </c>
    </row>
    <row r="23" spans="1:3" ht="12.75" customHeight="1" x14ac:dyDescent="0.2">
      <c r="A23" s="1353"/>
      <c r="B23" s="419" t="s">
        <v>980</v>
      </c>
      <c r="C23" s="987">
        <f>SUM(C24:C26)</f>
        <v>0</v>
      </c>
    </row>
    <row r="24" spans="1:3" ht="12.75" customHeight="1" x14ac:dyDescent="0.2">
      <c r="A24" s="1353"/>
      <c r="B24" s="410" t="s">
        <v>981</v>
      </c>
      <c r="C24" s="981">
        <v>0</v>
      </c>
    </row>
    <row r="25" spans="1:3" ht="12.75" customHeight="1" x14ac:dyDescent="0.2">
      <c r="A25" s="1353"/>
      <c r="B25" s="410" t="s">
        <v>982</v>
      </c>
      <c r="C25" s="981">
        <v>0</v>
      </c>
    </row>
    <row r="26" spans="1:3" ht="12.75" customHeight="1" thickBot="1" x14ac:dyDescent="0.25">
      <c r="A26" s="1353"/>
      <c r="B26" s="410" t="s">
        <v>983</v>
      </c>
      <c r="C26" s="981">
        <v>0</v>
      </c>
    </row>
    <row r="27" spans="1:3" ht="13.5" thickBot="1" x14ac:dyDescent="0.25">
      <c r="A27" s="1354"/>
      <c r="B27" s="414" t="s">
        <v>954</v>
      </c>
      <c r="C27" s="985">
        <f>C16+C22+C23</f>
        <v>39320</v>
      </c>
    </row>
    <row r="28" spans="1:3" ht="18.75" customHeight="1" thickBot="1" x14ac:dyDescent="0.25">
      <c r="A28" s="1348" t="s">
        <v>961</v>
      </c>
      <c r="B28" s="1355"/>
      <c r="C28" s="489">
        <f>C3+C15-C27</f>
        <v>32041</v>
      </c>
    </row>
    <row r="29" spans="1:3" ht="12.75" customHeight="1" x14ac:dyDescent="0.2">
      <c r="B29" s="34"/>
      <c r="C29" s="64"/>
    </row>
    <row r="30" spans="1:3" x14ac:dyDescent="0.2">
      <c r="A30" s="12" t="s">
        <v>962</v>
      </c>
      <c r="B30" s="34"/>
      <c r="C30" s="64"/>
    </row>
    <row r="31" spans="1:3" x14ac:dyDescent="0.2">
      <c r="A31" s="16" t="s">
        <v>984</v>
      </c>
    </row>
  </sheetData>
  <sheetProtection insertRows="0" deleteRows="0"/>
  <customSheetViews>
    <customSheetView guid="{2AF6EA2A-E5C5-45EB-B6C4-875AD1E4E056}" fitToPage="1">
      <selection activeCell="A2" sqref="A2"/>
      <pageMargins left="0" right="0" top="0" bottom="0" header="0" footer="0"/>
      <printOptions horizontalCentered="1"/>
      <pageSetup paperSize="9" orientation="landscape" horizontalDpi="300" verticalDpi="300" r:id="rId1"/>
      <headerFooter alignWithMargins="0"/>
    </customSheetView>
  </customSheetViews>
  <mergeCells count="4">
    <mergeCell ref="A4:A15"/>
    <mergeCell ref="A16:A27"/>
    <mergeCell ref="A3:B3"/>
    <mergeCell ref="A28:B28"/>
  </mergeCells>
  <printOptions horizontalCentered="1"/>
  <pageMargins left="0.24" right="0.24" top="0.71" bottom="0.72" header="0.51181102362204722" footer="0.51181102362204722"/>
  <pageSetup paperSize="9" orientation="landscape"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99AB4-AA2A-41D5-A107-22FD001D8415}">
  <dimension ref="A1:K80"/>
  <sheetViews>
    <sheetView zoomScaleNormal="100" workbookViewId="0">
      <pane ySplit="5" topLeftCell="A30" activePane="bottomLeft" state="frozenSplit"/>
      <selection activeCell="F131" sqref="F131"/>
      <selection pane="bottomLeft" activeCell="G62" sqref="G62:G77"/>
    </sheetView>
  </sheetViews>
  <sheetFormatPr defaultRowHeight="12.75" x14ac:dyDescent="0.25"/>
  <cols>
    <col min="1" max="1" width="60.42578125" style="710" customWidth="1"/>
    <col min="2" max="2" width="16.140625" style="763" customWidth="1"/>
    <col min="3" max="3" width="9.140625" style="763"/>
    <col min="4" max="4" width="12.5703125" style="712" customWidth="1"/>
    <col min="5" max="5" width="15.140625" style="712" customWidth="1"/>
    <col min="6" max="16384" width="9.140625" style="705"/>
  </cols>
  <sheetData>
    <row r="1" spans="1:11" ht="15.75" x14ac:dyDescent="0.25">
      <c r="A1" s="1019" t="s">
        <v>402</v>
      </c>
      <c r="B1" s="1019"/>
      <c r="C1" s="1019"/>
      <c r="D1" s="1019"/>
      <c r="E1" s="1019"/>
    </row>
    <row r="2" spans="1:11" ht="12.75" customHeight="1" thickBot="1" x14ac:dyDescent="0.3">
      <c r="A2" s="1020"/>
      <c r="B2" s="1020"/>
      <c r="C2" s="1020"/>
      <c r="D2" s="1020"/>
      <c r="E2" s="1020"/>
    </row>
    <row r="3" spans="1:11" ht="27.95" customHeight="1" thickBot="1" x14ac:dyDescent="0.3">
      <c r="A3" s="1021" t="s">
        <v>403</v>
      </c>
      <c r="B3" s="1022"/>
      <c r="C3" s="1022"/>
      <c r="D3" s="1022"/>
      <c r="E3" s="1023"/>
      <c r="F3" s="706"/>
    </row>
    <row r="4" spans="1:11" ht="15" customHeight="1" thickBot="1" x14ac:dyDescent="0.3">
      <c r="A4" s="1007" t="s">
        <v>404</v>
      </c>
      <c r="B4" s="1008"/>
      <c r="C4" s="1008"/>
      <c r="D4" s="1008"/>
      <c r="E4" s="1009"/>
    </row>
    <row r="5" spans="1:11" s="755" customFormat="1" ht="36.75" customHeight="1" thickBot="1" x14ac:dyDescent="0.3">
      <c r="A5" s="764" t="s">
        <v>405</v>
      </c>
      <c r="B5" s="765" t="s">
        <v>4</v>
      </c>
      <c r="C5" s="766" t="s">
        <v>406</v>
      </c>
      <c r="D5" s="767" t="s">
        <v>407</v>
      </c>
      <c r="E5" s="768" t="s">
        <v>408</v>
      </c>
      <c r="F5" s="754"/>
    </row>
    <row r="6" spans="1:11" s="755" customFormat="1" ht="12.75" customHeight="1" x14ac:dyDescent="0.25">
      <c r="A6" s="769" t="s">
        <v>409</v>
      </c>
      <c r="B6" s="1024"/>
      <c r="C6" s="1025"/>
      <c r="D6" s="770" t="s">
        <v>9</v>
      </c>
      <c r="E6" s="771" t="s">
        <v>410</v>
      </c>
      <c r="F6" s="756"/>
    </row>
    <row r="7" spans="1:11" x14ac:dyDescent="0.25">
      <c r="A7" s="748" t="s">
        <v>411</v>
      </c>
      <c r="B7" s="772" t="s">
        <v>412</v>
      </c>
      <c r="C7" s="773" t="s">
        <v>13</v>
      </c>
      <c r="D7" s="788">
        <f>SUM(D8:D13)</f>
        <v>72976</v>
      </c>
      <c r="E7" s="794">
        <f>SUM(E8:E13)</f>
        <v>14896</v>
      </c>
      <c r="F7" s="757"/>
      <c r="G7" s="712"/>
      <c r="H7" s="996"/>
    </row>
    <row r="8" spans="1:11" x14ac:dyDescent="0.25">
      <c r="A8" s="726" t="s">
        <v>413</v>
      </c>
      <c r="B8" s="774" t="s">
        <v>414</v>
      </c>
      <c r="C8" s="775" t="s">
        <v>16</v>
      </c>
      <c r="D8" s="759">
        <v>22790</v>
      </c>
      <c r="E8" s="760">
        <v>3109</v>
      </c>
      <c r="F8" s="757"/>
      <c r="G8" s="712"/>
      <c r="H8" s="996"/>
    </row>
    <row r="9" spans="1:11" x14ac:dyDescent="0.25">
      <c r="A9" s="726" t="s">
        <v>415</v>
      </c>
      <c r="B9" s="774">
        <v>504</v>
      </c>
      <c r="C9" s="775" t="s">
        <v>19</v>
      </c>
      <c r="D9" s="759"/>
      <c r="E9" s="760">
        <v>746</v>
      </c>
      <c r="F9" s="757"/>
      <c r="G9" s="712"/>
      <c r="H9" s="996"/>
    </row>
    <row r="10" spans="1:11" x14ac:dyDescent="0.25">
      <c r="A10" s="726" t="s">
        <v>416</v>
      </c>
      <c r="B10" s="774">
        <v>511</v>
      </c>
      <c r="C10" s="775" t="s">
        <v>22</v>
      </c>
      <c r="D10" s="759">
        <v>6009</v>
      </c>
      <c r="E10" s="760">
        <v>236</v>
      </c>
      <c r="F10" s="757"/>
      <c r="G10" s="712"/>
      <c r="H10" s="996"/>
      <c r="K10" s="712"/>
    </row>
    <row r="11" spans="1:11" x14ac:dyDescent="0.25">
      <c r="A11" s="726" t="s">
        <v>417</v>
      </c>
      <c r="B11" s="774">
        <v>512</v>
      </c>
      <c r="C11" s="775" t="s">
        <v>25</v>
      </c>
      <c r="D11" s="759">
        <v>3358</v>
      </c>
      <c r="E11" s="760">
        <v>260</v>
      </c>
      <c r="F11" s="757"/>
      <c r="G11" s="712"/>
      <c r="H11" s="996"/>
    </row>
    <row r="12" spans="1:11" x14ac:dyDescent="0.25">
      <c r="A12" s="726" t="s">
        <v>418</v>
      </c>
      <c r="B12" s="774">
        <v>513</v>
      </c>
      <c r="C12" s="775" t="s">
        <v>28</v>
      </c>
      <c r="D12" s="759">
        <v>2210</v>
      </c>
      <c r="E12" s="760">
        <v>166</v>
      </c>
      <c r="F12" s="757"/>
      <c r="G12" s="712"/>
      <c r="H12" s="996"/>
    </row>
    <row r="13" spans="1:11" x14ac:dyDescent="0.25">
      <c r="A13" s="726" t="s">
        <v>419</v>
      </c>
      <c r="B13" s="774">
        <v>518</v>
      </c>
      <c r="C13" s="775" t="s">
        <v>31</v>
      </c>
      <c r="D13" s="759">
        <v>38609</v>
      </c>
      <c r="E13" s="760">
        <v>10379</v>
      </c>
      <c r="F13" s="757"/>
      <c r="G13" s="712"/>
      <c r="H13" s="996"/>
    </row>
    <row r="14" spans="1:11" x14ac:dyDescent="0.25">
      <c r="A14" s="726" t="s">
        <v>420</v>
      </c>
      <c r="B14" s="772" t="s">
        <v>421</v>
      </c>
      <c r="C14" s="775" t="s">
        <v>34</v>
      </c>
      <c r="D14" s="788">
        <f>SUM(D15:D17)</f>
        <v>0</v>
      </c>
      <c r="E14" s="789">
        <f>SUM(E15:E17)</f>
        <v>0</v>
      </c>
      <c r="F14" s="757"/>
      <c r="G14" s="712"/>
      <c r="H14" s="996"/>
    </row>
    <row r="15" spans="1:11" x14ac:dyDescent="0.25">
      <c r="A15" s="726" t="s">
        <v>422</v>
      </c>
      <c r="B15" s="774">
        <v>56</v>
      </c>
      <c r="C15" s="775" t="s">
        <v>37</v>
      </c>
      <c r="D15" s="759"/>
      <c r="E15" s="760"/>
      <c r="F15" s="757"/>
      <c r="G15" s="712"/>
      <c r="H15" s="996"/>
    </row>
    <row r="16" spans="1:11" x14ac:dyDescent="0.25">
      <c r="A16" s="726" t="s">
        <v>423</v>
      </c>
      <c r="B16" s="774">
        <v>571.572</v>
      </c>
      <c r="C16" s="775" t="s">
        <v>40</v>
      </c>
      <c r="D16" s="759"/>
      <c r="E16" s="760"/>
      <c r="F16" s="757"/>
      <c r="G16" s="712"/>
      <c r="H16" s="996"/>
    </row>
    <row r="17" spans="1:8" x14ac:dyDescent="0.25">
      <c r="A17" s="726" t="s">
        <v>424</v>
      </c>
      <c r="B17" s="774">
        <v>573.57399999999996</v>
      </c>
      <c r="C17" s="775" t="s">
        <v>43</v>
      </c>
      <c r="D17" s="759"/>
      <c r="E17" s="760"/>
      <c r="F17" s="757"/>
      <c r="G17" s="712"/>
      <c r="H17" s="996"/>
    </row>
    <row r="18" spans="1:8" x14ac:dyDescent="0.25">
      <c r="A18" s="726" t="s">
        <v>425</v>
      </c>
      <c r="B18" s="774" t="s">
        <v>426</v>
      </c>
      <c r="C18" s="775" t="s">
        <v>46</v>
      </c>
      <c r="D18" s="792">
        <f>SUM(D19:D23)</f>
        <v>187929</v>
      </c>
      <c r="E18" s="789">
        <f>SUM(E19:E23)</f>
        <v>2086</v>
      </c>
      <c r="F18" s="757"/>
      <c r="G18" s="712"/>
      <c r="H18" s="996"/>
    </row>
    <row r="19" spans="1:8" x14ac:dyDescent="0.25">
      <c r="A19" s="726" t="s">
        <v>427</v>
      </c>
      <c r="B19" s="774">
        <v>521</v>
      </c>
      <c r="C19" s="775" t="s">
        <v>49</v>
      </c>
      <c r="D19" s="759">
        <v>139084</v>
      </c>
      <c r="E19" s="760">
        <v>1593</v>
      </c>
      <c r="F19" s="757"/>
      <c r="G19" s="712"/>
      <c r="H19" s="996"/>
    </row>
    <row r="20" spans="1:8" x14ac:dyDescent="0.25">
      <c r="A20" s="726" t="s">
        <v>428</v>
      </c>
      <c r="B20" s="774">
        <v>524</v>
      </c>
      <c r="C20" s="775" t="s">
        <v>52</v>
      </c>
      <c r="D20" s="759">
        <v>44914</v>
      </c>
      <c r="E20" s="760">
        <v>459</v>
      </c>
      <c r="F20" s="757"/>
      <c r="G20" s="712"/>
      <c r="H20" s="996"/>
    </row>
    <row r="21" spans="1:8" x14ac:dyDescent="0.25">
      <c r="A21" s="726" t="s">
        <v>429</v>
      </c>
      <c r="B21" s="774">
        <v>525</v>
      </c>
      <c r="C21" s="775" t="s">
        <v>55</v>
      </c>
      <c r="D21" s="759">
        <v>555</v>
      </c>
      <c r="E21" s="760">
        <v>6</v>
      </c>
      <c r="F21" s="757"/>
      <c r="G21" s="712"/>
      <c r="H21" s="996"/>
    </row>
    <row r="22" spans="1:8" x14ac:dyDescent="0.25">
      <c r="A22" s="726" t="s">
        <v>430</v>
      </c>
      <c r="B22" s="774">
        <v>527</v>
      </c>
      <c r="C22" s="775" t="s">
        <v>58</v>
      </c>
      <c r="D22" s="759">
        <v>3229</v>
      </c>
      <c r="E22" s="760">
        <v>27</v>
      </c>
      <c r="F22" s="757"/>
      <c r="G22" s="712"/>
      <c r="H22" s="996"/>
    </row>
    <row r="23" spans="1:8" x14ac:dyDescent="0.25">
      <c r="A23" s="726" t="s">
        <v>431</v>
      </c>
      <c r="B23" s="774">
        <v>528</v>
      </c>
      <c r="C23" s="775" t="s">
        <v>61</v>
      </c>
      <c r="D23" s="759">
        <v>147</v>
      </c>
      <c r="E23" s="760">
        <v>1</v>
      </c>
      <c r="F23" s="757"/>
      <c r="G23" s="712"/>
      <c r="H23" s="996"/>
    </row>
    <row r="24" spans="1:8" x14ac:dyDescent="0.25">
      <c r="A24" s="726" t="s">
        <v>432</v>
      </c>
      <c r="B24" s="774" t="s">
        <v>433</v>
      </c>
      <c r="C24" s="775" t="s">
        <v>64</v>
      </c>
      <c r="D24" s="792">
        <f>SUM(D25:D25)</f>
        <v>22</v>
      </c>
      <c r="E24" s="789">
        <f>SUM(E25:E25)</f>
        <v>18</v>
      </c>
      <c r="F24" s="757"/>
      <c r="G24" s="712"/>
      <c r="H24" s="996"/>
    </row>
    <row r="25" spans="1:8" x14ac:dyDescent="0.25">
      <c r="A25" s="726" t="s">
        <v>434</v>
      </c>
      <c r="B25" s="774">
        <v>53</v>
      </c>
      <c r="C25" s="775" t="s">
        <v>67</v>
      </c>
      <c r="D25" s="759">
        <v>22</v>
      </c>
      <c r="E25" s="760">
        <v>18</v>
      </c>
      <c r="F25" s="757"/>
      <c r="G25" s="712"/>
      <c r="H25" s="996"/>
    </row>
    <row r="26" spans="1:8" x14ac:dyDescent="0.25">
      <c r="A26" s="726" t="s">
        <v>435</v>
      </c>
      <c r="B26" s="774" t="s">
        <v>436</v>
      </c>
      <c r="C26" s="775" t="s">
        <v>70</v>
      </c>
      <c r="D26" s="792">
        <f>SUM(D27:D33)</f>
        <v>21632</v>
      </c>
      <c r="E26" s="789">
        <f>SUM(E27:E33)</f>
        <v>11017</v>
      </c>
      <c r="F26" s="757"/>
      <c r="G26" s="712"/>
      <c r="H26" s="996"/>
    </row>
    <row r="27" spans="1:8" x14ac:dyDescent="0.25">
      <c r="A27" s="726" t="s">
        <v>437</v>
      </c>
      <c r="B27" s="774">
        <v>541.54200000000003</v>
      </c>
      <c r="C27" s="775" t="s">
        <v>73</v>
      </c>
      <c r="D27" s="759">
        <v>1</v>
      </c>
      <c r="E27" s="760">
        <v>211</v>
      </c>
      <c r="F27" s="757"/>
    </row>
    <row r="28" spans="1:8" x14ac:dyDescent="0.25">
      <c r="A28" s="726" t="s">
        <v>438</v>
      </c>
      <c r="B28" s="774">
        <v>543</v>
      </c>
      <c r="C28" s="775" t="s">
        <v>76</v>
      </c>
      <c r="D28" s="759"/>
      <c r="E28" s="760"/>
      <c r="F28" s="757"/>
    </row>
    <row r="29" spans="1:8" x14ac:dyDescent="0.25">
      <c r="A29" s="726" t="s">
        <v>439</v>
      </c>
      <c r="B29" s="774">
        <v>544</v>
      </c>
      <c r="C29" s="775" t="s">
        <v>79</v>
      </c>
      <c r="D29" s="759">
        <v>1199</v>
      </c>
      <c r="E29" s="760">
        <v>2010</v>
      </c>
      <c r="F29" s="757"/>
    </row>
    <row r="30" spans="1:8" x14ac:dyDescent="0.25">
      <c r="A30" s="726" t="s">
        <v>440</v>
      </c>
      <c r="B30" s="774">
        <v>545</v>
      </c>
      <c r="C30" s="775" t="s">
        <v>82</v>
      </c>
      <c r="D30" s="759">
        <v>54</v>
      </c>
      <c r="E30" s="760"/>
      <c r="F30" s="757"/>
    </row>
    <row r="31" spans="1:8" x14ac:dyDescent="0.25">
      <c r="A31" s="726" t="s">
        <v>441</v>
      </c>
      <c r="B31" s="774">
        <v>546</v>
      </c>
      <c r="C31" s="775" t="s">
        <v>85</v>
      </c>
      <c r="D31" s="759"/>
      <c r="E31" s="760"/>
      <c r="F31" s="757"/>
    </row>
    <row r="32" spans="1:8" x14ac:dyDescent="0.25">
      <c r="A32" s="726" t="s">
        <v>442</v>
      </c>
      <c r="B32" s="774">
        <v>548</v>
      </c>
      <c r="C32" s="775" t="s">
        <v>88</v>
      </c>
      <c r="D32" s="759"/>
      <c r="E32" s="760"/>
      <c r="F32" s="757"/>
    </row>
    <row r="33" spans="1:7" x14ac:dyDescent="0.25">
      <c r="A33" s="726" t="s">
        <v>443</v>
      </c>
      <c r="B33" s="774">
        <v>549</v>
      </c>
      <c r="C33" s="775" t="s">
        <v>91</v>
      </c>
      <c r="D33" s="759">
        <v>20378</v>
      </c>
      <c r="E33" s="760">
        <v>8796</v>
      </c>
      <c r="F33" s="757"/>
    </row>
    <row r="34" spans="1:7" ht="12.75" customHeight="1" x14ac:dyDescent="0.25">
      <c r="A34" s="726" t="s">
        <v>444</v>
      </c>
      <c r="B34" s="774" t="s">
        <v>445</v>
      </c>
      <c r="C34" s="775" t="s">
        <v>94</v>
      </c>
      <c r="D34" s="792">
        <f>SUM(D35:D39)</f>
        <v>23421</v>
      </c>
      <c r="E34" s="789">
        <f>SUM(E35:E39)</f>
        <v>0</v>
      </c>
      <c r="F34" s="757"/>
    </row>
    <row r="35" spans="1:7" x14ac:dyDescent="0.25">
      <c r="A35" s="726" t="s">
        <v>446</v>
      </c>
      <c r="B35" s="774">
        <v>551</v>
      </c>
      <c r="C35" s="775" t="s">
        <v>97</v>
      </c>
      <c r="D35" s="759">
        <v>23116</v>
      </c>
      <c r="E35" s="760"/>
      <c r="F35" s="757"/>
    </row>
    <row r="36" spans="1:7" ht="12.75" customHeight="1" x14ac:dyDescent="0.25">
      <c r="A36" s="726" t="s">
        <v>447</v>
      </c>
      <c r="B36" s="774">
        <v>552</v>
      </c>
      <c r="C36" s="775" t="s">
        <v>100</v>
      </c>
      <c r="D36" s="759">
        <v>105</v>
      </c>
      <c r="E36" s="760"/>
      <c r="F36" s="757"/>
    </row>
    <row r="37" spans="1:7" x14ac:dyDescent="0.25">
      <c r="A37" s="726" t="s">
        <v>448</v>
      </c>
      <c r="B37" s="774">
        <v>553</v>
      </c>
      <c r="C37" s="775" t="s">
        <v>103</v>
      </c>
      <c r="D37" s="759">
        <v>200</v>
      </c>
      <c r="E37" s="760"/>
      <c r="F37" s="757"/>
    </row>
    <row r="38" spans="1:7" x14ac:dyDescent="0.25">
      <c r="A38" s="726" t="s">
        <v>449</v>
      </c>
      <c r="B38" s="774">
        <v>554</v>
      </c>
      <c r="C38" s="775" t="s">
        <v>106</v>
      </c>
      <c r="D38" s="759"/>
      <c r="E38" s="760"/>
      <c r="F38" s="757"/>
    </row>
    <row r="39" spans="1:7" x14ac:dyDescent="0.25">
      <c r="A39" s="726" t="s">
        <v>450</v>
      </c>
      <c r="B39" s="774" t="s">
        <v>451</v>
      </c>
      <c r="C39" s="775" t="s">
        <v>109</v>
      </c>
      <c r="D39" s="759"/>
      <c r="E39" s="760"/>
      <c r="F39" s="757"/>
    </row>
    <row r="40" spans="1:7" x14ac:dyDescent="0.25">
      <c r="A40" s="726" t="s">
        <v>452</v>
      </c>
      <c r="B40" s="774" t="s">
        <v>453</v>
      </c>
      <c r="C40" s="775" t="s">
        <v>112</v>
      </c>
      <c r="D40" s="792">
        <f>SUM(D41:D41)</f>
        <v>240</v>
      </c>
      <c r="E40" s="789">
        <f>SUM(E41:E41)</f>
        <v>100</v>
      </c>
      <c r="F40" s="757"/>
    </row>
    <row r="41" spans="1:7" x14ac:dyDescent="0.25">
      <c r="A41" s="726" t="s">
        <v>454</v>
      </c>
      <c r="B41" s="774">
        <v>581</v>
      </c>
      <c r="C41" s="775" t="s">
        <v>115</v>
      </c>
      <c r="D41" s="759">
        <v>240</v>
      </c>
      <c r="E41" s="760">
        <v>100</v>
      </c>
      <c r="F41" s="757"/>
    </row>
    <row r="42" spans="1:7" x14ac:dyDescent="0.25">
      <c r="A42" s="726" t="s">
        <v>455</v>
      </c>
      <c r="B42" s="774" t="s">
        <v>456</v>
      </c>
      <c r="C42" s="775" t="s">
        <v>118</v>
      </c>
      <c r="D42" s="792">
        <f>D43</f>
        <v>2392</v>
      </c>
      <c r="E42" s="789">
        <f>E43</f>
        <v>1324</v>
      </c>
      <c r="F42" s="757"/>
    </row>
    <row r="43" spans="1:7" ht="14.25" customHeight="1" x14ac:dyDescent="0.25">
      <c r="A43" s="726" t="s">
        <v>457</v>
      </c>
      <c r="B43" s="774">
        <v>59</v>
      </c>
      <c r="C43" s="775" t="s">
        <v>121</v>
      </c>
      <c r="D43" s="759">
        <v>2392</v>
      </c>
      <c r="E43" s="760">
        <v>1324</v>
      </c>
      <c r="F43" s="757"/>
    </row>
    <row r="44" spans="1:7" ht="24.75" customHeight="1" thickBot="1" x14ac:dyDescent="0.3">
      <c r="A44" s="740" t="s">
        <v>458</v>
      </c>
      <c r="B44" s="776" t="s">
        <v>459</v>
      </c>
      <c r="C44" s="775" t="s">
        <v>124</v>
      </c>
      <c r="D44" s="790">
        <f>D7+D14+D18+D24+D26+D34+D40+D42</f>
        <v>308612</v>
      </c>
      <c r="E44" s="791">
        <f>E7+E14+E18+E24+E26+E34+E40+E42</f>
        <v>29441</v>
      </c>
      <c r="F44" s="757"/>
      <c r="G44" s="712"/>
    </row>
    <row r="45" spans="1:7" ht="12.75" customHeight="1" thickBot="1" x14ac:dyDescent="0.3">
      <c r="A45" s="1026" t="s">
        <v>460</v>
      </c>
      <c r="B45" s="1027"/>
      <c r="C45" s="1027"/>
      <c r="D45" s="1027"/>
      <c r="E45" s="1028"/>
      <c r="F45" s="754"/>
    </row>
    <row r="46" spans="1:7" ht="12.75" customHeight="1" x14ac:dyDescent="0.25">
      <c r="A46" s="748" t="s">
        <v>461</v>
      </c>
      <c r="B46" s="777" t="s">
        <v>462</v>
      </c>
      <c r="C46" s="775" t="s">
        <v>130</v>
      </c>
      <c r="D46" s="792">
        <f>SUM(D47:D47)</f>
        <v>271312.74200000003</v>
      </c>
      <c r="E46" s="787">
        <f>SUM(E47:E47)</f>
        <v>291.29000000000002</v>
      </c>
      <c r="F46" s="754"/>
      <c r="G46" s="712"/>
    </row>
    <row r="47" spans="1:7" ht="12.75" customHeight="1" x14ac:dyDescent="0.25">
      <c r="A47" s="726" t="s">
        <v>463</v>
      </c>
      <c r="B47" s="778">
        <v>691</v>
      </c>
      <c r="C47" s="775" t="s">
        <v>133</v>
      </c>
      <c r="D47" s="759">
        <v>271312.74200000003</v>
      </c>
      <c r="E47" s="760">
        <v>291.29000000000002</v>
      </c>
      <c r="F47" s="754"/>
    </row>
    <row r="48" spans="1:7" ht="12.75" customHeight="1" x14ac:dyDescent="0.25">
      <c r="A48" s="726" t="s">
        <v>464</v>
      </c>
      <c r="B48" s="777" t="s">
        <v>465</v>
      </c>
      <c r="C48" s="775" t="s">
        <v>136</v>
      </c>
      <c r="D48" s="759">
        <f>SUM(D49:D51)</f>
        <v>63</v>
      </c>
      <c r="E48" s="789">
        <f>SUM(E49:E51)</f>
        <v>69.230999999999995</v>
      </c>
      <c r="F48" s="754"/>
    </row>
    <row r="49" spans="1:6" ht="12.75" customHeight="1" x14ac:dyDescent="0.25">
      <c r="A49" s="726" t="s">
        <v>466</v>
      </c>
      <c r="B49" s="778">
        <v>681</v>
      </c>
      <c r="C49" s="775" t="s">
        <v>139</v>
      </c>
      <c r="D49" s="759"/>
      <c r="E49" s="760"/>
      <c r="F49" s="754"/>
    </row>
    <row r="50" spans="1:6" ht="12.75" customHeight="1" x14ac:dyDescent="0.25">
      <c r="A50" s="726" t="s">
        <v>467</v>
      </c>
      <c r="B50" s="778">
        <v>682</v>
      </c>
      <c r="C50" s="775" t="s">
        <v>142</v>
      </c>
      <c r="D50" s="759">
        <v>63</v>
      </c>
      <c r="E50" s="760">
        <v>37</v>
      </c>
      <c r="F50" s="754"/>
    </row>
    <row r="51" spans="1:6" ht="12.75" customHeight="1" x14ac:dyDescent="0.25">
      <c r="A51" s="726" t="s">
        <v>468</v>
      </c>
      <c r="B51" s="778">
        <v>684</v>
      </c>
      <c r="C51" s="775" t="s">
        <v>145</v>
      </c>
      <c r="D51" s="759"/>
      <c r="E51" s="760">
        <v>32.231000000000002</v>
      </c>
      <c r="F51" s="754"/>
    </row>
    <row r="52" spans="1:6" x14ac:dyDescent="0.25">
      <c r="A52" s="726" t="s">
        <v>469</v>
      </c>
      <c r="B52" s="779" t="s">
        <v>470</v>
      </c>
      <c r="C52" s="775" t="s">
        <v>148</v>
      </c>
      <c r="D52" s="759">
        <v>8857.2790000000005</v>
      </c>
      <c r="E52" s="760">
        <v>28969.486000000001</v>
      </c>
      <c r="F52" s="757"/>
    </row>
    <row r="53" spans="1:6" x14ac:dyDescent="0.25">
      <c r="A53" s="726" t="s">
        <v>471</v>
      </c>
      <c r="B53" s="777" t="s">
        <v>472</v>
      </c>
      <c r="C53" s="775" t="s">
        <v>151</v>
      </c>
      <c r="D53" s="792">
        <f>SUM(D54:D59)</f>
        <v>26443</v>
      </c>
      <c r="E53" s="793">
        <f>SUM(E54:E59)</f>
        <v>180.65800000000002</v>
      </c>
      <c r="F53" s="757"/>
    </row>
    <row r="54" spans="1:6" x14ac:dyDescent="0.25">
      <c r="A54" s="726" t="s">
        <v>473</v>
      </c>
      <c r="B54" s="779">
        <v>641.64200000000005</v>
      </c>
      <c r="C54" s="775" t="s">
        <v>154</v>
      </c>
      <c r="D54" s="759">
        <v>1</v>
      </c>
      <c r="E54" s="760">
        <v>40.49</v>
      </c>
      <c r="F54" s="757"/>
    </row>
    <row r="55" spans="1:6" x14ac:dyDescent="0.25">
      <c r="A55" s="726" t="s">
        <v>474</v>
      </c>
      <c r="B55" s="780">
        <v>643</v>
      </c>
      <c r="C55" s="775" t="s">
        <v>157</v>
      </c>
      <c r="D55" s="759"/>
      <c r="E55" s="760"/>
      <c r="F55" s="757"/>
    </row>
    <row r="56" spans="1:6" x14ac:dyDescent="0.25">
      <c r="A56" s="726" t="s">
        <v>475</v>
      </c>
      <c r="B56" s="778">
        <v>644</v>
      </c>
      <c r="C56" s="775" t="s">
        <v>160</v>
      </c>
      <c r="D56" s="759">
        <v>503</v>
      </c>
      <c r="E56" s="761"/>
      <c r="F56" s="757"/>
    </row>
    <row r="57" spans="1:6" x14ac:dyDescent="0.25">
      <c r="A57" s="726" t="s">
        <v>476</v>
      </c>
      <c r="B57" s="778">
        <v>645</v>
      </c>
      <c r="C57" s="775" t="s">
        <v>163</v>
      </c>
      <c r="D57" s="759">
        <v>347</v>
      </c>
      <c r="E57" s="760"/>
      <c r="F57" s="757"/>
    </row>
    <row r="58" spans="1:6" x14ac:dyDescent="0.25">
      <c r="A58" s="726" t="s">
        <v>477</v>
      </c>
      <c r="B58" s="778">
        <v>648</v>
      </c>
      <c r="C58" s="775" t="s">
        <v>166</v>
      </c>
      <c r="D58" s="759">
        <v>11665</v>
      </c>
      <c r="E58" s="760"/>
      <c r="F58" s="757"/>
    </row>
    <row r="59" spans="1:6" x14ac:dyDescent="0.25">
      <c r="A59" s="726" t="s">
        <v>478</v>
      </c>
      <c r="B59" s="778">
        <v>649</v>
      </c>
      <c r="C59" s="775" t="s">
        <v>169</v>
      </c>
      <c r="D59" s="759">
        <v>13927</v>
      </c>
      <c r="E59" s="760">
        <v>140.16800000000001</v>
      </c>
      <c r="F59" s="757"/>
    </row>
    <row r="60" spans="1:6" x14ac:dyDescent="0.25">
      <c r="A60" s="726" t="s">
        <v>479</v>
      </c>
      <c r="B60" s="777" t="s">
        <v>480</v>
      </c>
      <c r="C60" s="775" t="s">
        <v>172</v>
      </c>
      <c r="D60" s="792">
        <f>SUM(D61:D65)</f>
        <v>1941</v>
      </c>
      <c r="E60" s="793">
        <f>SUM(E61:E65)</f>
        <v>52</v>
      </c>
      <c r="F60" s="757"/>
    </row>
    <row r="61" spans="1:6" x14ac:dyDescent="0.25">
      <c r="A61" s="726" t="s">
        <v>481</v>
      </c>
      <c r="B61" s="778">
        <v>652</v>
      </c>
      <c r="C61" s="775" t="s">
        <v>174</v>
      </c>
      <c r="D61" s="759">
        <v>441</v>
      </c>
      <c r="E61" s="760">
        <v>50</v>
      </c>
      <c r="F61" s="757"/>
    </row>
    <row r="62" spans="1:6" x14ac:dyDescent="0.25">
      <c r="A62" s="726" t="s">
        <v>482</v>
      </c>
      <c r="B62" s="778">
        <v>653</v>
      </c>
      <c r="C62" s="775" t="s">
        <v>177</v>
      </c>
      <c r="D62" s="759"/>
      <c r="E62" s="760"/>
      <c r="F62" s="757"/>
    </row>
    <row r="63" spans="1:6" x14ac:dyDescent="0.25">
      <c r="A63" s="726" t="s">
        <v>483</v>
      </c>
      <c r="B63" s="778">
        <v>654</v>
      </c>
      <c r="C63" s="775" t="s">
        <v>180</v>
      </c>
      <c r="D63" s="759"/>
      <c r="E63" s="760">
        <v>2</v>
      </c>
      <c r="F63" s="757"/>
    </row>
    <row r="64" spans="1:6" x14ac:dyDescent="0.25">
      <c r="A64" s="726" t="s">
        <v>484</v>
      </c>
      <c r="B64" s="778">
        <v>655</v>
      </c>
      <c r="C64" s="775" t="s">
        <v>183</v>
      </c>
      <c r="D64" s="759">
        <v>1500</v>
      </c>
      <c r="E64" s="760"/>
      <c r="F64" s="757"/>
    </row>
    <row r="65" spans="1:7" x14ac:dyDescent="0.25">
      <c r="A65" s="726" t="s">
        <v>485</v>
      </c>
      <c r="B65" s="778">
        <v>657</v>
      </c>
      <c r="C65" s="775" t="s">
        <v>186</v>
      </c>
      <c r="D65" s="759"/>
      <c r="E65" s="760"/>
      <c r="F65" s="757"/>
    </row>
    <row r="66" spans="1:7" ht="13.5" thickBot="1" x14ac:dyDescent="0.3">
      <c r="A66" s="740" t="s">
        <v>486</v>
      </c>
      <c r="B66" s="776" t="s">
        <v>487</v>
      </c>
      <c r="C66" s="781" t="s">
        <v>189</v>
      </c>
      <c r="D66" s="790">
        <f>D46+D48+D52+D53+D60</f>
        <v>308617.02100000001</v>
      </c>
      <c r="E66" s="791">
        <f>E46+E48+E52+E53+E60</f>
        <v>29562.665000000001</v>
      </c>
      <c r="F66" s="757"/>
      <c r="G66" s="712"/>
    </row>
    <row r="67" spans="1:7" x14ac:dyDescent="0.25">
      <c r="A67" s="734" t="s">
        <v>488</v>
      </c>
      <c r="B67" s="777" t="s">
        <v>489</v>
      </c>
      <c r="C67" s="773" t="s">
        <v>192</v>
      </c>
      <c r="D67" s="786">
        <f>D66-D44+D42</f>
        <v>2397.0210000000079</v>
      </c>
      <c r="E67" s="787">
        <f>E66-E44+E42</f>
        <v>1445.6650000000009</v>
      </c>
      <c r="F67" s="757"/>
    </row>
    <row r="68" spans="1:7" x14ac:dyDescent="0.25">
      <c r="A68" s="782" t="s">
        <v>490</v>
      </c>
      <c r="B68" s="777" t="s">
        <v>491</v>
      </c>
      <c r="C68" s="775" t="s">
        <v>195</v>
      </c>
      <c r="D68" s="788">
        <f>D67-D42</f>
        <v>5.0210000000079162</v>
      </c>
      <c r="E68" s="789">
        <f>E67-E42</f>
        <v>121.66500000000087</v>
      </c>
      <c r="F68" s="757"/>
    </row>
    <row r="69" spans="1:7" x14ac:dyDescent="0.25">
      <c r="A69" s="734"/>
      <c r="B69" s="783"/>
      <c r="C69" s="775"/>
      <c r="D69" s="1013" t="s">
        <v>492</v>
      </c>
      <c r="E69" s="1014"/>
      <c r="F69" s="757"/>
    </row>
    <row r="70" spans="1:7" x14ac:dyDescent="0.25">
      <c r="A70" s="734" t="s">
        <v>493</v>
      </c>
      <c r="B70" s="784" t="s">
        <v>494</v>
      </c>
      <c r="C70" s="775" t="s">
        <v>198</v>
      </c>
      <c r="D70" s="1015">
        <f>+D67+E67</f>
        <v>3842.6860000000088</v>
      </c>
      <c r="E70" s="1016"/>
      <c r="F70" s="757"/>
    </row>
    <row r="71" spans="1:7" ht="13.5" thickBot="1" x14ac:dyDescent="0.3">
      <c r="A71" s="785" t="s">
        <v>495</v>
      </c>
      <c r="B71" s="752" t="s">
        <v>496</v>
      </c>
      <c r="C71" s="781" t="s">
        <v>201</v>
      </c>
      <c r="D71" s="1017">
        <f>D68+E68</f>
        <v>126.68600000000879</v>
      </c>
      <c r="E71" s="1018"/>
      <c r="F71" s="757"/>
    </row>
    <row r="72" spans="1:7" ht="12.75" customHeight="1" x14ac:dyDescent="0.25">
      <c r="A72" s="762"/>
      <c r="B72" s="714"/>
      <c r="C72" s="714"/>
    </row>
    <row r="73" spans="1:7" ht="12.75" customHeight="1" x14ac:dyDescent="0.25">
      <c r="A73" s="710" t="s">
        <v>395</v>
      </c>
      <c r="B73" s="714"/>
      <c r="C73" s="714"/>
    </row>
    <row r="74" spans="1:7" ht="12.75" customHeight="1" x14ac:dyDescent="0.25">
      <c r="A74" s="705" t="s">
        <v>497</v>
      </c>
      <c r="B74" s="714"/>
      <c r="C74" s="714"/>
    </row>
    <row r="75" spans="1:7" x14ac:dyDescent="0.25">
      <c r="A75" s="705" t="s">
        <v>498</v>
      </c>
      <c r="B75" s="715"/>
      <c r="C75" s="715"/>
    </row>
    <row r="76" spans="1:7" x14ac:dyDescent="0.25">
      <c r="A76" s="705" t="s">
        <v>398</v>
      </c>
      <c r="B76" s="715"/>
      <c r="C76" s="715"/>
    </row>
    <row r="77" spans="1:7" x14ac:dyDescent="0.25">
      <c r="A77" s="705" t="s">
        <v>399</v>
      </c>
    </row>
    <row r="79" spans="1:7" x14ac:dyDescent="0.25">
      <c r="A79" s="24" t="s">
        <v>499</v>
      </c>
    </row>
    <row r="80" spans="1:7" ht="15" customHeight="1" x14ac:dyDescent="0.25">
      <c r="A80" s="1012" t="s">
        <v>500</v>
      </c>
      <c r="B80" s="1012"/>
      <c r="C80" s="1012"/>
      <c r="D80" s="1012"/>
      <c r="E80" s="1012"/>
    </row>
  </sheetData>
  <mergeCells count="10">
    <mergeCell ref="A80:E80"/>
    <mergeCell ref="D69:E69"/>
    <mergeCell ref="D70:E70"/>
    <mergeCell ref="D71:E71"/>
    <mergeCell ref="A1:E1"/>
    <mergeCell ref="A2:E2"/>
    <mergeCell ref="A3:E3"/>
    <mergeCell ref="A4:E4"/>
    <mergeCell ref="B6:C6"/>
    <mergeCell ref="A45:E45"/>
  </mergeCells>
  <pageMargins left="0.70866141732283472" right="0" top="0.39370078740157483" bottom="0.39370078740157483" header="0.51181102362204722" footer="0.51181102362204722"/>
  <pageSetup paperSize="9" scale="80" orientation="portrait" r:id="rId1"/>
  <headerFooter alignWithMargins="0"/>
  <rowBreaks count="1" manualBreakCount="1">
    <brk id="4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9F872-0096-4142-AC6F-D26D4359392E}">
  <dimension ref="A1:H33"/>
  <sheetViews>
    <sheetView zoomScaleNormal="100" workbookViewId="0"/>
  </sheetViews>
  <sheetFormatPr defaultRowHeight="12.75" x14ac:dyDescent="0.25"/>
  <cols>
    <col min="1" max="1" width="13.28515625" style="15" customWidth="1"/>
    <col min="2" max="2" width="54.7109375" style="15" customWidth="1"/>
    <col min="3" max="3" width="14.28515625" style="61" customWidth="1"/>
    <col min="4" max="4" width="56.42578125" style="15" customWidth="1"/>
    <col min="5" max="5" width="9.140625" style="15"/>
    <col min="6" max="6" width="17.5703125" style="15" customWidth="1"/>
    <col min="7" max="16384" width="9.140625" style="15"/>
  </cols>
  <sheetData>
    <row r="1" spans="1:8" ht="15.75" x14ac:dyDescent="0.25">
      <c r="A1" s="11" t="s">
        <v>985</v>
      </c>
      <c r="B1" s="12"/>
      <c r="C1" s="15"/>
      <c r="D1" s="12"/>
    </row>
    <row r="2" spans="1:8" ht="13.5" thickBot="1" x14ac:dyDescent="0.3">
      <c r="A2" s="12"/>
      <c r="B2" s="12"/>
      <c r="C2" s="81" t="s">
        <v>502</v>
      </c>
      <c r="D2" s="12"/>
    </row>
    <row r="3" spans="1:8" ht="13.5" thickBot="1" x14ac:dyDescent="0.3">
      <c r="A3" s="1348" t="s">
        <v>965</v>
      </c>
      <c r="B3" s="1349"/>
      <c r="C3" s="481">
        <v>29934</v>
      </c>
    </row>
    <row r="4" spans="1:8" ht="12.75" customHeight="1" x14ac:dyDescent="0.25">
      <c r="A4" s="1356" t="s">
        <v>949</v>
      </c>
      <c r="B4" s="404" t="s">
        <v>986</v>
      </c>
      <c r="C4" s="524">
        <v>10714</v>
      </c>
      <c r="D4" s="169"/>
      <c r="E4" s="170"/>
      <c r="F4" s="171"/>
      <c r="G4" s="170"/>
    </row>
    <row r="5" spans="1:8" ht="12.75" customHeight="1" x14ac:dyDescent="0.25">
      <c r="A5" s="1357"/>
      <c r="B5" s="405" t="s">
        <v>987</v>
      </c>
      <c r="C5" s="484">
        <v>0</v>
      </c>
      <c r="D5" s="169"/>
      <c r="E5" s="170"/>
      <c r="F5" s="171"/>
      <c r="G5" s="170"/>
    </row>
    <row r="6" spans="1:8" ht="12.75" customHeight="1" thickBot="1" x14ac:dyDescent="0.3">
      <c r="A6" s="1358"/>
      <c r="B6" s="406" t="s">
        <v>988</v>
      </c>
      <c r="C6" s="485">
        <v>0</v>
      </c>
      <c r="D6" s="169"/>
      <c r="E6" s="170"/>
      <c r="F6" s="171"/>
      <c r="G6" s="170"/>
    </row>
    <row r="7" spans="1:8" ht="16.5" customHeight="1" thickBot="1" x14ac:dyDescent="0.3">
      <c r="A7" s="1359"/>
      <c r="B7" s="407" t="s">
        <v>954</v>
      </c>
      <c r="C7" s="486">
        <f>SUM(C4:C6)</f>
        <v>10714</v>
      </c>
      <c r="D7" s="169"/>
      <c r="E7" s="170"/>
      <c r="F7" s="171"/>
      <c r="G7" s="170"/>
    </row>
    <row r="8" spans="1:8" ht="16.5" customHeight="1" thickBot="1" x14ac:dyDescent="0.3">
      <c r="A8" s="907" t="s">
        <v>955</v>
      </c>
      <c r="B8" s="408" t="s">
        <v>954</v>
      </c>
      <c r="C8" s="487">
        <v>11665</v>
      </c>
      <c r="D8" s="968"/>
      <c r="E8" s="170"/>
      <c r="F8" s="171"/>
      <c r="G8" s="170"/>
    </row>
    <row r="9" spans="1:8" ht="16.5" customHeight="1" thickBot="1" x14ac:dyDescent="0.3">
      <c r="A9" s="1360" t="s">
        <v>989</v>
      </c>
      <c r="B9" s="1361"/>
      <c r="C9" s="460">
        <f>C3+C7-C8</f>
        <v>28983</v>
      </c>
      <c r="D9" s="169"/>
      <c r="E9" s="170"/>
      <c r="F9" s="171"/>
      <c r="G9" s="170"/>
    </row>
    <row r="10" spans="1:8" ht="15" customHeight="1" x14ac:dyDescent="0.25">
      <c r="A10" s="72"/>
      <c r="B10" s="86"/>
      <c r="C10" s="172"/>
      <c r="D10" s="169"/>
      <c r="E10" s="170"/>
      <c r="F10" s="171"/>
      <c r="G10" s="170"/>
    </row>
    <row r="11" spans="1:8" x14ac:dyDescent="0.25">
      <c r="A11" s="12" t="s">
        <v>395</v>
      </c>
      <c r="B11" s="173"/>
      <c r="C11" s="174"/>
      <c r="D11" s="173"/>
      <c r="E11" s="175"/>
      <c r="F11" s="169"/>
      <c r="G11" s="169"/>
      <c r="H11" s="169"/>
    </row>
    <row r="12" spans="1:8" x14ac:dyDescent="0.25">
      <c r="A12" s="189" t="s">
        <v>990</v>
      </c>
      <c r="B12" s="188"/>
      <c r="C12" s="176"/>
      <c r="D12" s="173"/>
      <c r="E12" s="175"/>
      <c r="F12" s="169"/>
      <c r="G12" s="169"/>
      <c r="H12" s="169"/>
    </row>
    <row r="13" spans="1:8" x14ac:dyDescent="0.25">
      <c r="A13" s="16" t="s">
        <v>991</v>
      </c>
      <c r="B13" s="88"/>
      <c r="C13" s="177"/>
      <c r="D13" s="88"/>
      <c r="E13" s="118"/>
      <c r="F13" s="118"/>
      <c r="G13" s="118"/>
      <c r="H13" s="118"/>
    </row>
    <row r="14" spans="1:8" x14ac:dyDescent="0.25">
      <c r="A14" s="128"/>
      <c r="B14" s="128"/>
      <c r="C14" s="178"/>
      <c r="D14" s="179"/>
      <c r="E14" s="180"/>
      <c r="F14" s="180"/>
      <c r="G14" s="180"/>
      <c r="H14" s="181"/>
    </row>
    <row r="15" spans="1:8" x14ac:dyDescent="0.25">
      <c r="A15" s="128"/>
      <c r="B15" s="128"/>
      <c r="C15" s="182"/>
      <c r="D15" s="128"/>
      <c r="E15" s="181"/>
      <c r="F15" s="181"/>
      <c r="G15" s="180"/>
      <c r="H15" s="181"/>
    </row>
    <row r="16" spans="1:8" x14ac:dyDescent="0.25">
      <c r="A16" s="183"/>
      <c r="B16" s="183"/>
      <c r="C16" s="184"/>
      <c r="D16" s="181"/>
      <c r="E16" s="181"/>
      <c r="F16" s="181"/>
      <c r="G16" s="181"/>
      <c r="H16" s="181"/>
    </row>
    <row r="17" spans="1:8" x14ac:dyDescent="0.25">
      <c r="A17" s="185"/>
      <c r="B17" s="185"/>
      <c r="C17" s="186"/>
      <c r="D17" s="185"/>
      <c r="E17" s="185"/>
      <c r="F17" s="185"/>
      <c r="G17" s="185"/>
      <c r="H17" s="185"/>
    </row>
    <row r="18" spans="1:8" x14ac:dyDescent="0.25">
      <c r="A18" s="185"/>
      <c r="B18" s="185"/>
      <c r="C18" s="186"/>
      <c r="D18" s="185"/>
      <c r="E18" s="185"/>
      <c r="F18" s="185"/>
      <c r="G18" s="185"/>
      <c r="H18" s="185"/>
    </row>
    <row r="19" spans="1:8" x14ac:dyDescent="0.25">
      <c r="A19" s="118"/>
      <c r="B19" s="118"/>
      <c r="C19" s="129"/>
      <c r="D19" s="118"/>
      <c r="E19" s="118"/>
      <c r="F19" s="118"/>
      <c r="G19" s="118"/>
      <c r="H19" s="118"/>
    </row>
    <row r="20" spans="1:8" x14ac:dyDescent="0.25">
      <c r="A20" s="118"/>
      <c r="B20" s="118"/>
      <c r="C20" s="129"/>
      <c r="D20" s="118"/>
      <c r="E20" s="118"/>
      <c r="F20" s="118"/>
      <c r="G20" s="118"/>
      <c r="H20" s="118"/>
    </row>
    <row r="21" spans="1:8" x14ac:dyDescent="0.25">
      <c r="A21" s="118"/>
      <c r="B21" s="118"/>
      <c r="C21" s="129"/>
      <c r="D21" s="118"/>
      <c r="E21" s="118"/>
      <c r="F21" s="118"/>
      <c r="G21" s="118"/>
      <c r="H21" s="118"/>
    </row>
    <row r="22" spans="1:8" x14ac:dyDescent="0.25">
      <c r="A22" s="118"/>
      <c r="B22" s="118"/>
      <c r="C22" s="129"/>
      <c r="D22" s="118"/>
      <c r="E22" s="118"/>
      <c r="F22" s="118"/>
      <c r="G22" s="118"/>
      <c r="H22" s="118"/>
    </row>
    <row r="23" spans="1:8" x14ac:dyDescent="0.25">
      <c r="A23" s="118"/>
      <c r="B23" s="118"/>
      <c r="C23" s="129"/>
      <c r="D23" s="118"/>
      <c r="E23" s="118"/>
      <c r="F23" s="118"/>
      <c r="G23" s="118"/>
      <c r="H23" s="118"/>
    </row>
    <row r="24" spans="1:8" x14ac:dyDescent="0.25">
      <c r="A24" s="118"/>
      <c r="B24" s="118"/>
      <c r="C24" s="129"/>
      <c r="D24" s="118"/>
      <c r="E24" s="118"/>
      <c r="F24" s="118"/>
      <c r="G24" s="118"/>
      <c r="H24" s="118"/>
    </row>
    <row r="25" spans="1:8" x14ac:dyDescent="0.25">
      <c r="A25" s="118"/>
      <c r="B25" s="118"/>
      <c r="C25" s="129"/>
      <c r="D25" s="118"/>
      <c r="E25" s="118"/>
      <c r="F25" s="118"/>
      <c r="G25" s="118"/>
      <c r="H25" s="118"/>
    </row>
    <row r="26" spans="1:8" x14ac:dyDescent="0.25">
      <c r="A26" s="118"/>
      <c r="B26" s="118"/>
      <c r="C26" s="129"/>
      <c r="D26" s="118"/>
      <c r="E26" s="118"/>
      <c r="F26" s="118"/>
      <c r="G26" s="118"/>
      <c r="H26" s="118"/>
    </row>
    <row r="27" spans="1:8" x14ac:dyDescent="0.25">
      <c r="A27" s="118"/>
      <c r="B27" s="118"/>
      <c r="C27" s="129"/>
      <c r="D27" s="118"/>
      <c r="E27" s="118"/>
      <c r="F27" s="118"/>
      <c r="G27" s="118"/>
      <c r="H27" s="118"/>
    </row>
    <row r="28" spans="1:8" x14ac:dyDescent="0.25">
      <c r="A28" s="118"/>
      <c r="B28" s="118"/>
      <c r="C28" s="129"/>
      <c r="D28" s="118"/>
      <c r="E28" s="118"/>
      <c r="F28" s="118"/>
      <c r="G28" s="118"/>
      <c r="H28" s="118"/>
    </row>
    <row r="29" spans="1:8" x14ac:dyDescent="0.25">
      <c r="A29" s="118"/>
      <c r="B29" s="118"/>
      <c r="C29" s="129"/>
      <c r="D29" s="118"/>
      <c r="E29" s="118"/>
      <c r="F29" s="118"/>
      <c r="G29" s="118"/>
      <c r="H29" s="118"/>
    </row>
    <row r="30" spans="1:8" x14ac:dyDescent="0.25">
      <c r="A30" s="118"/>
      <c r="B30" s="118"/>
      <c r="C30" s="129"/>
      <c r="D30" s="118"/>
      <c r="E30" s="118"/>
      <c r="F30" s="118"/>
      <c r="G30" s="118"/>
      <c r="H30" s="118"/>
    </row>
    <row r="31" spans="1:8" x14ac:dyDescent="0.25">
      <c r="A31" s="118"/>
      <c r="B31" s="118"/>
      <c r="C31" s="129"/>
      <c r="D31" s="118"/>
      <c r="E31" s="118"/>
      <c r="F31" s="118"/>
      <c r="G31" s="118"/>
      <c r="H31" s="118"/>
    </row>
    <row r="32" spans="1:8" x14ac:dyDescent="0.25">
      <c r="A32" s="118"/>
      <c r="B32" s="118"/>
      <c r="C32" s="129"/>
      <c r="D32" s="118"/>
      <c r="E32" s="118"/>
      <c r="F32" s="118"/>
      <c r="G32" s="118"/>
      <c r="H32" s="118"/>
    </row>
    <row r="33" spans="1:8" x14ac:dyDescent="0.25">
      <c r="A33" s="118"/>
      <c r="B33" s="118"/>
      <c r="C33" s="129"/>
      <c r="D33" s="118"/>
      <c r="E33" s="118"/>
      <c r="F33" s="118"/>
      <c r="G33" s="118"/>
      <c r="H33" s="118"/>
    </row>
  </sheetData>
  <sheetProtection insertRows="0"/>
  <protectedRanges>
    <protectedRange sqref="C4" name="Oblast1"/>
  </protectedRanges>
  <customSheetViews>
    <customSheetView guid="{2AF6EA2A-E5C5-45EB-B6C4-875AD1E4E056}">
      <selection activeCell="A2" sqref="A2"/>
      <pageMargins left="0" right="0" top="0" bottom="0" header="0" footer="0"/>
      <printOptions horizontalCentered="1"/>
      <pageSetup paperSize="9" orientation="landscape" cellComments="asDisplayed" horizontalDpi="300" verticalDpi="300" r:id="rId1"/>
      <headerFooter alignWithMargins="0"/>
    </customSheetView>
  </customSheetViews>
  <mergeCells count="3">
    <mergeCell ref="A4:A7"/>
    <mergeCell ref="A3:B3"/>
    <mergeCell ref="A9:B9"/>
  </mergeCells>
  <printOptions horizontalCentered="1"/>
  <pageMargins left="0.78740157480314965" right="0.78740157480314965" top="0.98425196850393704" bottom="0.98425196850393704" header="0.51181102362204722" footer="0.51181102362204722"/>
  <pageSetup paperSize="9" orientation="landscape" cellComments="asDisplayed" horizontalDpi="300" verticalDpi="300" r:id="rId2"/>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7CA47-EE2E-4925-B11B-5A9E201B44BB}">
  <dimension ref="A1:E22"/>
  <sheetViews>
    <sheetView zoomScaleNormal="100" workbookViewId="0">
      <selection activeCell="C6" sqref="C6"/>
    </sheetView>
  </sheetViews>
  <sheetFormatPr defaultRowHeight="12.75" x14ac:dyDescent="0.2"/>
  <cols>
    <col min="1" max="1" width="15.5703125" style="32" customWidth="1"/>
    <col min="2" max="2" width="32" style="32" customWidth="1"/>
    <col min="3" max="3" width="17.85546875" style="67" customWidth="1"/>
    <col min="4" max="16384" width="9.140625" style="32"/>
  </cols>
  <sheetData>
    <row r="1" spans="1:5" ht="13.5" customHeight="1" x14ac:dyDescent="0.25">
      <c r="A1" s="51" t="s">
        <v>992</v>
      </c>
      <c r="B1" s="34"/>
      <c r="D1" s="34"/>
      <c r="E1" s="34"/>
    </row>
    <row r="2" spans="1:5" ht="13.5" thickBot="1" x14ac:dyDescent="0.25">
      <c r="A2" s="34"/>
      <c r="B2" s="34"/>
      <c r="C2" s="68" t="s">
        <v>502</v>
      </c>
      <c r="D2" s="34"/>
      <c r="E2" s="34"/>
    </row>
    <row r="3" spans="1:5" ht="13.5" thickBot="1" x14ac:dyDescent="0.25">
      <c r="A3" s="1348" t="s">
        <v>965</v>
      </c>
      <c r="B3" s="1349"/>
      <c r="C3" s="481">
        <v>12</v>
      </c>
      <c r="D3" s="34"/>
      <c r="E3" s="34"/>
    </row>
    <row r="4" spans="1:5" x14ac:dyDescent="0.2">
      <c r="A4" s="1343" t="s">
        <v>949</v>
      </c>
      <c r="B4" s="420" t="s">
        <v>950</v>
      </c>
      <c r="C4" s="458">
        <v>0</v>
      </c>
      <c r="D4" s="34"/>
      <c r="E4" s="34"/>
    </row>
    <row r="5" spans="1:5" x14ac:dyDescent="0.2">
      <c r="A5" s="1344"/>
      <c r="B5" s="421" t="s">
        <v>993</v>
      </c>
      <c r="C5" s="459">
        <v>0</v>
      </c>
      <c r="D5" s="34"/>
      <c r="E5" s="34"/>
    </row>
    <row r="6" spans="1:5" x14ac:dyDescent="0.2">
      <c r="A6" s="1344"/>
      <c r="B6" s="421" t="s">
        <v>951</v>
      </c>
      <c r="C6" s="459">
        <v>0</v>
      </c>
      <c r="D6" s="34"/>
      <c r="E6" s="34"/>
    </row>
    <row r="7" spans="1:5" x14ac:dyDescent="0.2">
      <c r="A7" s="1344"/>
      <c r="B7" s="890" t="s">
        <v>953</v>
      </c>
      <c r="C7" s="461">
        <v>0</v>
      </c>
      <c r="D7" s="34"/>
      <c r="E7" s="34"/>
    </row>
    <row r="8" spans="1:5" ht="13.5" thickBot="1" x14ac:dyDescent="0.25">
      <c r="A8" s="1344"/>
      <c r="B8" s="890" t="s">
        <v>994</v>
      </c>
      <c r="C8" s="461">
        <v>0</v>
      </c>
      <c r="D8" s="34"/>
      <c r="E8" s="34"/>
    </row>
    <row r="9" spans="1:5" ht="13.5" thickBot="1" x14ac:dyDescent="0.25">
      <c r="A9" s="1345"/>
      <c r="B9" s="422" t="s">
        <v>954</v>
      </c>
      <c r="C9" s="482">
        <f>SUM(C4:C8)</f>
        <v>0</v>
      </c>
      <c r="D9" s="34"/>
      <c r="E9" s="34"/>
    </row>
    <row r="10" spans="1:5" x14ac:dyDescent="0.2">
      <c r="A10" s="1362" t="s">
        <v>955</v>
      </c>
      <c r="B10" s="420" t="s">
        <v>995</v>
      </c>
      <c r="C10" s="483">
        <v>0</v>
      </c>
      <c r="D10" s="34"/>
      <c r="E10" s="34"/>
    </row>
    <row r="11" spans="1:5" x14ac:dyDescent="0.2">
      <c r="A11" s="1344"/>
      <c r="B11" s="421" t="s">
        <v>996</v>
      </c>
      <c r="C11" s="459">
        <v>0</v>
      </c>
      <c r="D11" s="34"/>
      <c r="E11" s="34"/>
    </row>
    <row r="12" spans="1:5" x14ac:dyDescent="0.2">
      <c r="A12" s="1344"/>
      <c r="B12" s="421" t="s">
        <v>957</v>
      </c>
      <c r="C12" s="459">
        <v>0</v>
      </c>
      <c r="D12" s="34"/>
      <c r="E12" s="34"/>
    </row>
    <row r="13" spans="1:5" x14ac:dyDescent="0.2">
      <c r="A13" s="1344"/>
      <c r="B13" s="421" t="s">
        <v>959</v>
      </c>
      <c r="C13" s="459">
        <v>0</v>
      </c>
      <c r="D13" s="34"/>
      <c r="E13" s="34"/>
    </row>
    <row r="14" spans="1:5" ht="13.5" thickBot="1" x14ac:dyDescent="0.25">
      <c r="A14" s="1344"/>
      <c r="B14" s="421" t="s">
        <v>960</v>
      </c>
      <c r="C14" s="459">
        <v>0</v>
      </c>
      <c r="D14" s="34"/>
      <c r="E14" s="34"/>
    </row>
    <row r="15" spans="1:5" ht="13.5" thickBot="1" x14ac:dyDescent="0.25">
      <c r="A15" s="1345"/>
      <c r="B15" s="422" t="s">
        <v>954</v>
      </c>
      <c r="C15" s="482">
        <f>SUM(C10:C14)</f>
        <v>0</v>
      </c>
      <c r="D15" s="34"/>
      <c r="E15" s="34"/>
    </row>
    <row r="16" spans="1:5" ht="13.5" thickBot="1" x14ac:dyDescent="0.25">
      <c r="A16" s="1348" t="s">
        <v>961</v>
      </c>
      <c r="B16" s="1349"/>
      <c r="C16" s="482">
        <f>C3+C9-C15</f>
        <v>12</v>
      </c>
      <c r="D16" s="34"/>
      <c r="E16" s="34"/>
    </row>
    <row r="17" spans="1:5" x14ac:dyDescent="0.2">
      <c r="A17" s="34"/>
      <c r="B17" s="31"/>
      <c r="C17" s="64"/>
      <c r="D17" s="34"/>
      <c r="E17" s="34"/>
    </row>
    <row r="18" spans="1:5" x14ac:dyDescent="0.2">
      <c r="A18" s="12" t="s">
        <v>962</v>
      </c>
      <c r="B18" s="34"/>
      <c r="C18" s="64"/>
      <c r="D18" s="34"/>
      <c r="E18" s="34"/>
    </row>
    <row r="19" spans="1:5" x14ac:dyDescent="0.2">
      <c r="A19" s="16" t="s">
        <v>984</v>
      </c>
      <c r="B19" s="34"/>
      <c r="C19" s="64"/>
      <c r="D19" s="34"/>
      <c r="E19" s="34"/>
    </row>
    <row r="20" spans="1:5" x14ac:dyDescent="0.2">
      <c r="A20" s="34"/>
      <c r="B20" s="34"/>
      <c r="C20" s="64"/>
      <c r="D20" s="34"/>
      <c r="E20" s="34"/>
    </row>
    <row r="21" spans="1:5" x14ac:dyDescent="0.2">
      <c r="A21" s="34"/>
      <c r="B21" s="34"/>
      <c r="C21" s="64"/>
      <c r="D21" s="34"/>
      <c r="E21" s="34"/>
    </row>
    <row r="22" spans="1:5" x14ac:dyDescent="0.2">
      <c r="A22" s="34"/>
      <c r="B22" s="34"/>
      <c r="C22" s="64"/>
      <c r="D22" s="34"/>
      <c r="E22" s="34"/>
    </row>
  </sheetData>
  <customSheetViews>
    <customSheetView guid="{2AF6EA2A-E5C5-45EB-B6C4-875AD1E4E056}">
      <selection activeCell="A2" sqref="A2"/>
      <pageMargins left="0" right="0" top="0" bottom="0" header="0" footer="0"/>
      <printOptions horizontalCentered="1"/>
      <pageSetup paperSize="9" orientation="landscape" r:id="rId1"/>
      <headerFooter alignWithMargins="0"/>
    </customSheetView>
  </customSheetViews>
  <mergeCells count="4">
    <mergeCell ref="A4:A9"/>
    <mergeCell ref="A10:A15"/>
    <mergeCell ref="A3:B3"/>
    <mergeCell ref="A16:B16"/>
  </mergeCells>
  <printOptions horizontalCentered="1"/>
  <pageMargins left="0.78740157480314965" right="0.78740157480314965" top="0.98425196850393704" bottom="0.98425196850393704" header="0.51181102362204722" footer="0.51181102362204722"/>
  <pageSetup paperSize="9" orientation="landscape" r:id="rId2"/>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0A626-00FF-4A8C-9A1A-422E95ACAE83}">
  <dimension ref="A1:H24"/>
  <sheetViews>
    <sheetView zoomScaleNormal="100" workbookViewId="0"/>
  </sheetViews>
  <sheetFormatPr defaultRowHeight="12.75" x14ac:dyDescent="0.25"/>
  <cols>
    <col min="1" max="1" width="11.85546875" style="15" customWidth="1"/>
    <col min="2" max="2" width="23.7109375" style="15" customWidth="1"/>
    <col min="3" max="5" width="10.42578125" style="61" customWidth="1"/>
    <col min="6" max="6" width="17.5703125" style="15" customWidth="1"/>
    <col min="7" max="16384" width="9.140625" style="15"/>
  </cols>
  <sheetData>
    <row r="1" spans="1:8" ht="15.75" x14ac:dyDescent="0.25">
      <c r="A1" s="11" t="s">
        <v>997</v>
      </c>
      <c r="B1" s="12"/>
      <c r="C1" s="60"/>
      <c r="D1" s="60"/>
      <c r="F1" s="12"/>
      <c r="G1" s="12"/>
      <c r="H1" s="12"/>
    </row>
    <row r="2" spans="1:8" ht="13.5" thickBot="1" x14ac:dyDescent="0.3">
      <c r="A2" s="12"/>
      <c r="B2" s="12"/>
      <c r="C2" s="60"/>
      <c r="D2" s="60"/>
      <c r="E2" s="81" t="s">
        <v>502</v>
      </c>
      <c r="F2" s="12"/>
      <c r="G2" s="12"/>
      <c r="H2" s="12"/>
    </row>
    <row r="3" spans="1:8" s="28" customFormat="1" ht="17.25" customHeight="1" thickBot="1" x14ac:dyDescent="0.3">
      <c r="A3" s="82"/>
      <c r="B3" s="83" t="s">
        <v>793</v>
      </c>
      <c r="C3" s="84" t="s">
        <v>998</v>
      </c>
      <c r="D3" s="84" t="s">
        <v>999</v>
      </c>
      <c r="E3" s="85" t="s">
        <v>748</v>
      </c>
      <c r="F3" s="27"/>
      <c r="G3" s="27"/>
      <c r="H3" s="27"/>
    </row>
    <row r="4" spans="1:8" ht="12.75" customHeight="1" x14ac:dyDescent="0.25">
      <c r="A4" s="1358" t="s">
        <v>965</v>
      </c>
      <c r="B4" s="891" t="s">
        <v>1000</v>
      </c>
      <c r="C4" s="465">
        <v>0</v>
      </c>
      <c r="D4" s="465">
        <v>0</v>
      </c>
      <c r="E4" s="466">
        <f t="shared" ref="E4:E17" si="0">SUM(C4:D4)</f>
        <v>0</v>
      </c>
      <c r="F4" s="12"/>
      <c r="G4" s="12"/>
      <c r="H4" s="12"/>
    </row>
    <row r="5" spans="1:8" ht="12.75" customHeight="1" x14ac:dyDescent="0.25">
      <c r="A5" s="1358"/>
      <c r="B5" s="421" t="s">
        <v>1001</v>
      </c>
      <c r="C5" s="467">
        <v>780</v>
      </c>
      <c r="D5" s="467">
        <v>0</v>
      </c>
      <c r="E5" s="468">
        <f t="shared" si="0"/>
        <v>780</v>
      </c>
      <c r="F5" s="86"/>
      <c r="G5" s="87"/>
      <c r="H5" s="12"/>
    </row>
    <row r="6" spans="1:8" ht="12.75" customHeight="1" x14ac:dyDescent="0.25">
      <c r="A6" s="1358"/>
      <c r="B6" s="421" t="s">
        <v>1002</v>
      </c>
      <c r="C6" s="157">
        <v>570</v>
      </c>
      <c r="D6" s="467">
        <v>0</v>
      </c>
      <c r="E6" s="469">
        <f t="shared" si="0"/>
        <v>570</v>
      </c>
      <c r="F6" s="86"/>
      <c r="G6" s="87"/>
      <c r="H6" s="12"/>
    </row>
    <row r="7" spans="1:8" ht="12.75" customHeight="1" thickBot="1" x14ac:dyDescent="0.3">
      <c r="A7" s="1358"/>
      <c r="B7" s="890" t="s">
        <v>1003</v>
      </c>
      <c r="C7" s="162">
        <v>2483</v>
      </c>
      <c r="D7" s="470">
        <v>0</v>
      </c>
      <c r="E7" s="471">
        <f t="shared" si="0"/>
        <v>2483</v>
      </c>
      <c r="F7" s="86"/>
      <c r="G7" s="87"/>
      <c r="H7" s="12"/>
    </row>
    <row r="8" spans="1:8" ht="13.5" thickBot="1" x14ac:dyDescent="0.3">
      <c r="A8" s="1359"/>
      <c r="B8" s="425" t="s">
        <v>748</v>
      </c>
      <c r="C8" s="472">
        <f>SUM(C4:C7)</f>
        <v>3833</v>
      </c>
      <c r="D8" s="472">
        <f>SUM(D4:D7)</f>
        <v>0</v>
      </c>
      <c r="E8" s="473">
        <f>SUM(E4:E7)</f>
        <v>3833</v>
      </c>
      <c r="F8" s="86"/>
      <c r="G8" s="87"/>
      <c r="H8" s="12"/>
    </row>
    <row r="9" spans="1:8" x14ac:dyDescent="0.25">
      <c r="A9" s="1356" t="s">
        <v>1004</v>
      </c>
      <c r="B9" s="891" t="s">
        <v>1000</v>
      </c>
      <c r="C9" s="474">
        <v>0</v>
      </c>
      <c r="D9" s="474">
        <v>0</v>
      </c>
      <c r="E9" s="475">
        <f t="shared" si="0"/>
        <v>0</v>
      </c>
      <c r="F9" s="88"/>
      <c r="G9" s="88"/>
      <c r="H9" s="88"/>
    </row>
    <row r="10" spans="1:8" x14ac:dyDescent="0.25">
      <c r="A10" s="1357"/>
      <c r="B10" s="421" t="s">
        <v>1001</v>
      </c>
      <c r="C10" s="953">
        <v>600</v>
      </c>
      <c r="D10" s="467">
        <v>0</v>
      </c>
      <c r="E10" s="476">
        <f t="shared" si="0"/>
        <v>600</v>
      </c>
      <c r="F10" s="88"/>
      <c r="G10" s="88"/>
      <c r="H10" s="88"/>
    </row>
    <row r="11" spans="1:8" x14ac:dyDescent="0.25">
      <c r="A11" s="1357"/>
      <c r="B11" s="421" t="s">
        <v>1002</v>
      </c>
      <c r="C11" s="465">
        <v>566</v>
      </c>
      <c r="D11" s="467">
        <v>0</v>
      </c>
      <c r="E11" s="476">
        <f t="shared" si="0"/>
        <v>566</v>
      </c>
      <c r="F11" s="88"/>
      <c r="G11" s="88"/>
      <c r="H11" s="88"/>
    </row>
    <row r="12" spans="1:8" ht="13.5" thickBot="1" x14ac:dyDescent="0.3">
      <c r="A12" s="1357"/>
      <c r="B12" s="890" t="s">
        <v>1003</v>
      </c>
      <c r="C12" s="467">
        <f>2522+180+14+805-265</f>
        <v>3256</v>
      </c>
      <c r="D12" s="467">
        <v>0</v>
      </c>
      <c r="E12" s="477">
        <f t="shared" si="0"/>
        <v>3256</v>
      </c>
      <c r="F12" s="88"/>
      <c r="G12" s="88"/>
      <c r="H12" s="88"/>
    </row>
    <row r="13" spans="1:8" ht="13.5" thickBot="1" x14ac:dyDescent="0.3">
      <c r="A13" s="1363"/>
      <c r="B13" s="426" t="s">
        <v>954</v>
      </c>
      <c r="C13" s="478">
        <f>SUM(C9:C12)</f>
        <v>4422</v>
      </c>
      <c r="D13" s="478">
        <f>SUM(D9:D12)</f>
        <v>0</v>
      </c>
      <c r="E13" s="479">
        <f>SUM(C13:D13)</f>
        <v>4422</v>
      </c>
      <c r="F13" s="88"/>
      <c r="G13" s="88"/>
      <c r="H13" s="88"/>
    </row>
    <row r="14" spans="1:8" x14ac:dyDescent="0.25">
      <c r="A14" s="1356" t="s">
        <v>1005</v>
      </c>
      <c r="B14" s="891" t="s">
        <v>1000</v>
      </c>
      <c r="C14" s="465">
        <v>0</v>
      </c>
      <c r="D14" s="465">
        <v>0</v>
      </c>
      <c r="E14" s="476">
        <f t="shared" si="0"/>
        <v>0</v>
      </c>
      <c r="F14" s="88"/>
      <c r="G14" s="88"/>
      <c r="H14" s="88"/>
    </row>
    <row r="15" spans="1:8" x14ac:dyDescent="0.25">
      <c r="A15" s="1357"/>
      <c r="B15" s="421" t="s">
        <v>1001</v>
      </c>
      <c r="C15" s="465">
        <v>780</v>
      </c>
      <c r="D15" s="467">
        <v>0</v>
      </c>
      <c r="E15" s="476">
        <f t="shared" si="0"/>
        <v>780</v>
      </c>
      <c r="F15" s="88"/>
      <c r="G15" s="88"/>
      <c r="H15" s="88"/>
    </row>
    <row r="16" spans="1:8" x14ac:dyDescent="0.25">
      <c r="A16" s="1357"/>
      <c r="B16" s="421" t="s">
        <v>1002</v>
      </c>
      <c r="C16" s="465">
        <v>570</v>
      </c>
      <c r="D16" s="467">
        <v>0</v>
      </c>
      <c r="E16" s="476">
        <f t="shared" si="0"/>
        <v>570</v>
      </c>
      <c r="F16" s="88"/>
      <c r="G16" s="88"/>
      <c r="H16" s="88"/>
    </row>
    <row r="17" spans="1:8" ht="13.5" thickBot="1" x14ac:dyDescent="0.3">
      <c r="A17" s="1357"/>
      <c r="B17" s="890" t="s">
        <v>1003</v>
      </c>
      <c r="C17" s="467">
        <v>2483</v>
      </c>
      <c r="D17" s="467">
        <v>0</v>
      </c>
      <c r="E17" s="477">
        <f t="shared" si="0"/>
        <v>2483</v>
      </c>
      <c r="F17" s="88"/>
      <c r="G17" s="88"/>
      <c r="H17" s="88"/>
    </row>
    <row r="18" spans="1:8" ht="13.5" thickBot="1" x14ac:dyDescent="0.3">
      <c r="A18" s="1363"/>
      <c r="B18" s="425" t="s">
        <v>748</v>
      </c>
      <c r="C18" s="478">
        <f>SUM(C14:C17)</f>
        <v>3833</v>
      </c>
      <c r="D18" s="478">
        <f>SUM(D14:D17)</f>
        <v>0</v>
      </c>
      <c r="E18" s="479">
        <f>SUM(C18:D18)</f>
        <v>3833</v>
      </c>
      <c r="F18" s="88"/>
      <c r="G18" s="88"/>
      <c r="H18" s="88"/>
    </row>
    <row r="19" spans="1:8" x14ac:dyDescent="0.25">
      <c r="A19" s="1358" t="s">
        <v>961</v>
      </c>
      <c r="B19" s="891" t="s">
        <v>1000</v>
      </c>
      <c r="C19" s="480">
        <f t="shared" ref="C19:D22" si="1">C4+C9-C14</f>
        <v>0</v>
      </c>
      <c r="D19" s="480">
        <f t="shared" si="1"/>
        <v>0</v>
      </c>
      <c r="E19" s="466">
        <f>SUM(C19:D19)</f>
        <v>0</v>
      </c>
      <c r="F19" s="88"/>
      <c r="G19" s="88"/>
      <c r="H19" s="88"/>
    </row>
    <row r="20" spans="1:8" x14ac:dyDescent="0.25">
      <c r="A20" s="1358"/>
      <c r="B20" s="421" t="s">
        <v>1001</v>
      </c>
      <c r="C20" s="480">
        <f t="shared" si="1"/>
        <v>600</v>
      </c>
      <c r="D20" s="480">
        <f t="shared" si="1"/>
        <v>0</v>
      </c>
      <c r="E20" s="468">
        <f>SUM(C20:D20)</f>
        <v>600</v>
      </c>
      <c r="F20" s="88"/>
      <c r="G20" s="88"/>
      <c r="H20" s="88"/>
    </row>
    <row r="21" spans="1:8" x14ac:dyDescent="0.25">
      <c r="A21" s="1358"/>
      <c r="B21" s="421" t="s">
        <v>1002</v>
      </c>
      <c r="C21" s="480">
        <f t="shared" si="1"/>
        <v>566</v>
      </c>
      <c r="D21" s="480">
        <f t="shared" si="1"/>
        <v>0</v>
      </c>
      <c r="E21" s="469">
        <f>SUM(C21:D21)</f>
        <v>566</v>
      </c>
      <c r="F21" s="88"/>
      <c r="G21" s="88"/>
      <c r="H21" s="88"/>
    </row>
    <row r="22" spans="1:8" ht="13.5" thickBot="1" x14ac:dyDescent="0.3">
      <c r="A22" s="1358"/>
      <c r="B22" s="890" t="s">
        <v>1003</v>
      </c>
      <c r="C22" s="480">
        <f t="shared" si="1"/>
        <v>3256</v>
      </c>
      <c r="D22" s="480">
        <f t="shared" si="1"/>
        <v>0</v>
      </c>
      <c r="E22" s="469">
        <f>SUM(C22:D22)</f>
        <v>3256</v>
      </c>
      <c r="F22" s="88"/>
      <c r="G22" s="88"/>
      <c r="H22" s="88"/>
    </row>
    <row r="23" spans="1:8" ht="13.5" thickBot="1" x14ac:dyDescent="0.3">
      <c r="A23" s="1359"/>
      <c r="B23" s="425" t="s">
        <v>748</v>
      </c>
      <c r="C23" s="472">
        <f>SUM(C19:C22)</f>
        <v>4422</v>
      </c>
      <c r="D23" s="472">
        <f>SUM(D19:D22)</f>
        <v>0</v>
      </c>
      <c r="E23" s="473">
        <f>SUM(E19:E22)</f>
        <v>4422</v>
      </c>
      <c r="F23" s="88"/>
      <c r="G23" s="88"/>
      <c r="H23" s="88"/>
    </row>
    <row r="24" spans="1:8" x14ac:dyDescent="0.25">
      <c r="F24" s="88"/>
      <c r="G24" s="88"/>
      <c r="H24" s="88"/>
    </row>
  </sheetData>
  <sheetProtection insertRows="0" deleteRows="0"/>
  <customSheetViews>
    <customSheetView guid="{2AF6EA2A-E5C5-45EB-B6C4-875AD1E4E056}">
      <selection activeCell="A2" sqref="A2"/>
      <pageMargins left="0" right="0" top="0" bottom="0" header="0" footer="0"/>
      <printOptions horizontalCentered="1"/>
      <pageSetup paperSize="9" orientation="landscape" cellComments="asDisplayed" horizontalDpi="300" verticalDpi="300" r:id="rId1"/>
      <headerFooter alignWithMargins="0"/>
    </customSheetView>
  </customSheetViews>
  <mergeCells count="4">
    <mergeCell ref="A4:A8"/>
    <mergeCell ref="A9:A13"/>
    <mergeCell ref="A14:A18"/>
    <mergeCell ref="A19:A23"/>
  </mergeCells>
  <printOptions horizontalCentered="1"/>
  <pageMargins left="0.2" right="0.2" top="0.98425196850393704" bottom="0.98425196850393704" header="0.51181102362204722" footer="0.51181102362204722"/>
  <pageSetup paperSize="9" orientation="landscape" cellComments="asDisplayed" horizontalDpi="300" verticalDpi="300" r:id="rId2"/>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70960-D089-4316-AAB6-A7E7E39005FA}">
  <dimension ref="A1:F23"/>
  <sheetViews>
    <sheetView zoomScaleNormal="100" workbookViewId="0">
      <selection activeCell="C12" sqref="C12"/>
    </sheetView>
  </sheetViews>
  <sheetFormatPr defaultRowHeight="12.75" x14ac:dyDescent="0.2"/>
  <cols>
    <col min="1" max="1" width="12.85546875" style="89" customWidth="1"/>
    <col min="2" max="2" width="58.140625" style="89" customWidth="1"/>
    <col min="3" max="3" width="11.85546875" style="90" customWidth="1"/>
    <col min="4" max="4" width="17.5703125" style="89" customWidth="1"/>
    <col min="5" max="16384" width="9.140625" style="89"/>
  </cols>
  <sheetData>
    <row r="1" spans="1:6" ht="15.75" x14ac:dyDescent="0.25">
      <c r="A1" s="91" t="s">
        <v>1006</v>
      </c>
    </row>
    <row r="2" spans="1:6" ht="13.5" thickBot="1" x14ac:dyDescent="0.25">
      <c r="C2" s="92" t="s">
        <v>502</v>
      </c>
    </row>
    <row r="3" spans="1:6" ht="13.5" thickBot="1" x14ac:dyDescent="0.25">
      <c r="A3" s="1348" t="s">
        <v>965</v>
      </c>
      <c r="B3" s="1349"/>
      <c r="C3" s="187">
        <v>5628</v>
      </c>
    </row>
    <row r="4" spans="1:6" ht="13.5" thickBot="1" x14ac:dyDescent="0.25">
      <c r="A4" s="905" t="s">
        <v>949</v>
      </c>
      <c r="B4" s="902" t="s">
        <v>1007</v>
      </c>
      <c r="C4" s="458">
        <v>1354</v>
      </c>
      <c r="D4" s="93"/>
      <c r="E4" s="94"/>
    </row>
    <row r="5" spans="1:6" x14ac:dyDescent="0.2">
      <c r="A5" s="1350" t="s">
        <v>955</v>
      </c>
      <c r="B5" s="919" t="s">
        <v>1029</v>
      </c>
      <c r="C5" s="462">
        <v>738</v>
      </c>
      <c r="D5" s="95"/>
      <c r="E5" s="95"/>
      <c r="F5" s="95"/>
    </row>
    <row r="6" spans="1:6" x14ac:dyDescent="0.2">
      <c r="A6" s="1351"/>
      <c r="B6" s="967" t="s">
        <v>1031</v>
      </c>
      <c r="C6" s="459">
        <v>482</v>
      </c>
      <c r="D6" s="96"/>
      <c r="E6" s="96"/>
      <c r="F6" s="97"/>
    </row>
    <row r="7" spans="1:6" ht="13.5" thickBot="1" x14ac:dyDescent="0.25">
      <c r="A7" s="1351"/>
      <c r="B7" s="906" t="s">
        <v>1030</v>
      </c>
      <c r="C7" s="459">
        <v>523</v>
      </c>
      <c r="D7" s="97"/>
      <c r="E7" s="96"/>
      <c r="F7" s="97"/>
    </row>
    <row r="8" spans="1:6" ht="13.5" thickBot="1" x14ac:dyDescent="0.25">
      <c r="A8" s="1352"/>
      <c r="B8" s="904" t="s">
        <v>954</v>
      </c>
      <c r="C8" s="463">
        <f>SUM(C5:C7)</f>
        <v>1743</v>
      </c>
      <c r="D8" s="98"/>
      <c r="E8" s="98"/>
      <c r="F8" s="98"/>
    </row>
    <row r="9" spans="1:6" ht="13.5" thickBot="1" x14ac:dyDescent="0.25">
      <c r="A9" s="1348" t="s">
        <v>961</v>
      </c>
      <c r="B9" s="1349"/>
      <c r="C9" s="464">
        <f>C3+C4-C8</f>
        <v>5239</v>
      </c>
      <c r="D9" s="95"/>
      <c r="E9" s="95"/>
      <c r="F9" s="95"/>
    </row>
    <row r="10" spans="1:6" x14ac:dyDescent="0.2">
      <c r="A10" s="95"/>
      <c r="B10" s="95"/>
      <c r="C10" s="99"/>
      <c r="D10" s="95"/>
      <c r="E10" s="95"/>
      <c r="F10" s="95"/>
    </row>
    <row r="11" spans="1:6" x14ac:dyDescent="0.2">
      <c r="A11" s="95" t="s">
        <v>962</v>
      </c>
      <c r="B11" s="95"/>
      <c r="C11" s="99"/>
      <c r="D11" s="95"/>
      <c r="E11" s="95"/>
      <c r="F11" s="95"/>
    </row>
    <row r="12" spans="1:6" x14ac:dyDescent="0.2">
      <c r="A12" s="403" t="s">
        <v>1008</v>
      </c>
      <c r="B12" s="95"/>
      <c r="C12" s="99"/>
      <c r="D12" s="95"/>
      <c r="E12" s="95"/>
      <c r="F12" s="95"/>
    </row>
    <row r="13" spans="1:6" x14ac:dyDescent="0.2">
      <c r="B13" s="95"/>
      <c r="C13" s="99"/>
      <c r="D13" s="95"/>
      <c r="E13" s="95"/>
      <c r="F13" s="95"/>
    </row>
    <row r="14" spans="1:6" x14ac:dyDescent="0.2">
      <c r="A14" s="95"/>
      <c r="B14" s="95"/>
      <c r="C14" s="99"/>
      <c r="D14" s="95"/>
      <c r="E14" s="95"/>
      <c r="F14" s="95"/>
    </row>
    <row r="15" spans="1:6" x14ac:dyDescent="0.2">
      <c r="A15" s="100"/>
      <c r="B15" s="95"/>
      <c r="C15" s="99"/>
      <c r="D15" s="95"/>
      <c r="E15" s="95"/>
      <c r="F15" s="95"/>
    </row>
    <row r="16" spans="1:6" x14ac:dyDescent="0.2">
      <c r="A16" s="101"/>
      <c r="B16" s="95"/>
      <c r="C16" s="99"/>
      <c r="D16" s="95"/>
      <c r="E16" s="95"/>
      <c r="F16" s="95"/>
    </row>
    <row r="17" spans="1:6" x14ac:dyDescent="0.2">
      <c r="A17" s="95"/>
      <c r="B17" s="95"/>
      <c r="C17" s="99"/>
      <c r="D17" s="95"/>
      <c r="E17" s="95"/>
      <c r="F17" s="95"/>
    </row>
    <row r="18" spans="1:6" x14ac:dyDescent="0.2">
      <c r="A18" s="95"/>
      <c r="B18" s="95"/>
      <c r="C18" s="99"/>
      <c r="D18" s="95"/>
      <c r="E18" s="95"/>
      <c r="F18" s="95"/>
    </row>
    <row r="19" spans="1:6" x14ac:dyDescent="0.2">
      <c r="A19" s="95"/>
      <c r="B19" s="95"/>
      <c r="C19" s="99"/>
      <c r="D19" s="95"/>
      <c r="E19" s="95"/>
      <c r="F19" s="95"/>
    </row>
    <row r="20" spans="1:6" x14ac:dyDescent="0.2">
      <c r="A20" s="95"/>
      <c r="B20" s="95"/>
      <c r="C20" s="99"/>
      <c r="D20" s="95"/>
      <c r="E20" s="95"/>
      <c r="F20" s="95"/>
    </row>
    <row r="21" spans="1:6" x14ac:dyDescent="0.2">
      <c r="A21" s="95"/>
      <c r="B21" s="95"/>
      <c r="C21" s="99"/>
      <c r="D21" s="95"/>
      <c r="E21" s="95"/>
      <c r="F21" s="95"/>
    </row>
    <row r="22" spans="1:6" x14ac:dyDescent="0.2">
      <c r="A22" s="95"/>
      <c r="B22" s="95"/>
      <c r="C22" s="99"/>
      <c r="D22" s="95"/>
      <c r="E22" s="95"/>
      <c r="F22" s="95"/>
    </row>
    <row r="23" spans="1:6" x14ac:dyDescent="0.2">
      <c r="A23" s="95"/>
      <c r="B23" s="95"/>
      <c r="C23" s="99"/>
      <c r="D23" s="95"/>
      <c r="E23" s="95"/>
      <c r="F23" s="95"/>
    </row>
  </sheetData>
  <sheetProtection insertRows="0" deleteRows="0"/>
  <customSheetViews>
    <customSheetView guid="{2AF6EA2A-E5C5-45EB-B6C4-875AD1E4E056}">
      <selection activeCell="A2" sqref="A2"/>
      <pageMargins left="0" right="0" top="0" bottom="0" header="0" footer="0"/>
      <printOptions horizontalCentered="1"/>
      <pageSetup paperSize="9" orientation="landscape" horizontalDpi="300" verticalDpi="300" r:id="rId1"/>
      <headerFooter alignWithMargins="0"/>
    </customSheetView>
  </customSheetViews>
  <mergeCells count="3">
    <mergeCell ref="A5:A8"/>
    <mergeCell ref="A3:B3"/>
    <mergeCell ref="A9:B9"/>
  </mergeCells>
  <printOptions horizontalCentered="1"/>
  <pageMargins left="0.78740157480314965" right="0.78740157480314965" top="0.98425196850393704" bottom="0.98425196850393704" header="0.51181102362204722" footer="0.51181102362204722"/>
  <pageSetup paperSize="9" orientation="landscape" horizontalDpi="300" verticalDpi="300" r:id="rId2"/>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0D714-B785-47B8-B3D8-EE8B140EEDDE}">
  <dimension ref="A1:G29"/>
  <sheetViews>
    <sheetView zoomScaleNormal="100" workbookViewId="0">
      <selection activeCell="G35" sqref="G35"/>
    </sheetView>
  </sheetViews>
  <sheetFormatPr defaultRowHeight="12.75" x14ac:dyDescent="0.2"/>
  <cols>
    <col min="1" max="1" width="12.7109375" style="32" customWidth="1"/>
    <col min="2" max="2" width="44.85546875" style="32" customWidth="1"/>
    <col min="3" max="3" width="11.5703125" style="67" customWidth="1"/>
    <col min="4" max="4" width="9.140625" style="32"/>
    <col min="5" max="5" width="10" style="32" customWidth="1"/>
    <col min="6" max="16384" width="9.140625" style="32"/>
  </cols>
  <sheetData>
    <row r="1" spans="1:7" ht="15.75" x14ac:dyDescent="0.25">
      <c r="A1" s="102" t="s">
        <v>1009</v>
      </c>
    </row>
    <row r="2" spans="1:7" ht="13.5" thickBot="1" x14ac:dyDescent="0.25">
      <c r="A2" s="34"/>
      <c r="B2" s="34"/>
      <c r="C2" s="103" t="s">
        <v>502</v>
      </c>
    </row>
    <row r="3" spans="1:7" ht="13.5" thickBot="1" x14ac:dyDescent="0.25">
      <c r="A3" s="1348" t="s">
        <v>965</v>
      </c>
      <c r="B3" s="1349"/>
      <c r="C3" s="187">
        <v>23771</v>
      </c>
      <c r="D3" s="70"/>
      <c r="E3" s="71"/>
      <c r="F3" s="70"/>
    </row>
    <row r="4" spans="1:7" x14ac:dyDescent="0.2">
      <c r="A4" s="1364" t="s">
        <v>949</v>
      </c>
      <c r="B4" s="902" t="s">
        <v>1010</v>
      </c>
      <c r="C4" s="458">
        <v>2683</v>
      </c>
      <c r="D4" s="70"/>
      <c r="E4" s="71"/>
      <c r="F4" s="70"/>
    </row>
    <row r="5" spans="1:7" x14ac:dyDescent="0.2">
      <c r="A5" s="1365"/>
      <c r="B5" s="903" t="s">
        <v>950</v>
      </c>
      <c r="C5" s="459"/>
      <c r="D5" s="70"/>
      <c r="E5" s="70"/>
      <c r="F5" s="70"/>
      <c r="G5" s="69"/>
    </row>
    <row r="6" spans="1:7" x14ac:dyDescent="0.2">
      <c r="A6" s="1365"/>
      <c r="B6" s="903" t="s">
        <v>951</v>
      </c>
      <c r="C6" s="459"/>
      <c r="D6" s="73"/>
      <c r="E6" s="69"/>
      <c r="F6" s="69"/>
      <c r="G6" s="69"/>
    </row>
    <row r="7" spans="1:7" x14ac:dyDescent="0.2">
      <c r="A7" s="1365"/>
      <c r="B7" s="903" t="s">
        <v>952</v>
      </c>
      <c r="C7" s="459"/>
      <c r="D7" s="73"/>
      <c r="E7" s="73"/>
      <c r="F7" s="73"/>
      <c r="G7" s="73"/>
    </row>
    <row r="8" spans="1:7" x14ac:dyDescent="0.2">
      <c r="A8" s="1365"/>
      <c r="B8" s="903" t="s">
        <v>993</v>
      </c>
      <c r="C8" s="459"/>
      <c r="D8" s="73"/>
      <c r="E8" s="73"/>
      <c r="F8" s="73"/>
      <c r="G8" s="73"/>
    </row>
    <row r="9" spans="1:7" ht="13.5" thickBot="1" x14ac:dyDescent="0.25">
      <c r="A9" s="1365"/>
      <c r="B9" s="903" t="s">
        <v>994</v>
      </c>
      <c r="C9" s="459">
        <v>0</v>
      </c>
      <c r="D9" s="73"/>
      <c r="E9" s="69"/>
      <c r="F9" s="69"/>
      <c r="G9" s="69"/>
    </row>
    <row r="10" spans="1:7" ht="13.5" thickBot="1" x14ac:dyDescent="0.25">
      <c r="A10" s="1366"/>
      <c r="B10" s="427" t="s">
        <v>954</v>
      </c>
      <c r="C10" s="460">
        <f>SUM(C4:C9)</f>
        <v>2683</v>
      </c>
      <c r="D10" s="76"/>
      <c r="E10" s="76"/>
      <c r="F10" s="76"/>
      <c r="G10" s="76"/>
    </row>
    <row r="11" spans="1:7" x14ac:dyDescent="0.2">
      <c r="A11" s="1350" t="s">
        <v>955</v>
      </c>
      <c r="B11" s="902" t="s">
        <v>1011</v>
      </c>
      <c r="C11" s="458">
        <v>15233</v>
      </c>
      <c r="D11" s="77"/>
      <c r="E11" s="77"/>
      <c r="F11" s="77"/>
      <c r="G11" s="78"/>
    </row>
    <row r="12" spans="1:7" x14ac:dyDescent="0.2">
      <c r="A12" s="1351"/>
      <c r="B12" s="903" t="s">
        <v>957</v>
      </c>
      <c r="C12" s="459"/>
      <c r="D12" s="78"/>
      <c r="E12" s="78"/>
      <c r="F12" s="77"/>
      <c r="G12" s="78"/>
    </row>
    <row r="13" spans="1:7" x14ac:dyDescent="0.2">
      <c r="A13" s="1351"/>
      <c r="B13" s="903" t="s">
        <v>958</v>
      </c>
      <c r="C13" s="459"/>
      <c r="D13" s="78"/>
      <c r="E13" s="78"/>
      <c r="F13" s="78"/>
      <c r="G13" s="78"/>
    </row>
    <row r="14" spans="1:7" x14ac:dyDescent="0.2">
      <c r="A14" s="1351"/>
      <c r="B14" s="903" t="s">
        <v>996</v>
      </c>
      <c r="C14" s="459"/>
      <c r="D14" s="79"/>
      <c r="E14" s="79"/>
      <c r="F14" s="79"/>
      <c r="G14" s="79"/>
    </row>
    <row r="15" spans="1:7" ht="13.5" thickBot="1" x14ac:dyDescent="0.25">
      <c r="A15" s="1351"/>
      <c r="B15" s="428" t="s">
        <v>960</v>
      </c>
      <c r="C15" s="461"/>
      <c r="D15" s="79"/>
      <c r="E15" s="79"/>
      <c r="F15" s="79"/>
      <c r="G15" s="79"/>
    </row>
    <row r="16" spans="1:7" ht="13.5" thickBot="1" x14ac:dyDescent="0.25">
      <c r="A16" s="1352"/>
      <c r="B16" s="427" t="s">
        <v>954</v>
      </c>
      <c r="C16" s="460">
        <f>SUM(C11:C15)</f>
        <v>15233</v>
      </c>
      <c r="D16" s="79"/>
      <c r="E16" s="79"/>
      <c r="F16" s="79"/>
      <c r="G16" s="76"/>
    </row>
    <row r="17" spans="1:7" ht="13.5" thickBot="1" x14ac:dyDescent="0.25">
      <c r="A17" s="1348" t="s">
        <v>961</v>
      </c>
      <c r="B17" s="1349"/>
      <c r="C17" s="460">
        <f>C3+C10-C16</f>
        <v>11221</v>
      </c>
      <c r="D17" s="79"/>
      <c r="E17" s="79"/>
      <c r="F17" s="79"/>
      <c r="G17" s="76"/>
    </row>
    <row r="18" spans="1:7" x14ac:dyDescent="0.2">
      <c r="A18" s="74"/>
      <c r="B18" s="74"/>
      <c r="C18" s="75"/>
      <c r="D18" s="997"/>
      <c r="E18" s="79"/>
      <c r="F18" s="79"/>
      <c r="G18" s="76"/>
    </row>
    <row r="19" spans="1:7" x14ac:dyDescent="0.2">
      <c r="A19" s="12" t="s">
        <v>962</v>
      </c>
      <c r="B19" s="74"/>
      <c r="C19" s="75"/>
      <c r="D19" s="79"/>
      <c r="E19" s="79"/>
      <c r="F19" s="79"/>
      <c r="G19" s="76"/>
    </row>
    <row r="20" spans="1:7" x14ac:dyDescent="0.2">
      <c r="A20" s="16" t="s">
        <v>984</v>
      </c>
      <c r="B20" s="74"/>
      <c r="C20" s="75"/>
      <c r="D20" s="79"/>
      <c r="E20" s="79"/>
      <c r="F20" s="79"/>
      <c r="G20" s="76"/>
    </row>
    <row r="21" spans="1:7" x14ac:dyDescent="0.2">
      <c r="A21" s="74"/>
      <c r="B21" s="74"/>
      <c r="C21" s="75"/>
      <c r="D21" s="79"/>
      <c r="E21" s="79"/>
      <c r="F21" s="79"/>
      <c r="G21" s="76"/>
    </row>
    <row r="22" spans="1:7" x14ac:dyDescent="0.2">
      <c r="A22" s="74"/>
      <c r="B22" s="74"/>
      <c r="C22" s="75"/>
      <c r="D22" s="79"/>
      <c r="E22" s="79"/>
      <c r="F22" s="79"/>
      <c r="G22" s="76"/>
    </row>
    <row r="23" spans="1:7" x14ac:dyDescent="0.2">
      <c r="A23" s="76"/>
      <c r="B23" s="76"/>
      <c r="C23" s="80"/>
      <c r="D23" s="76"/>
      <c r="E23" s="76"/>
      <c r="F23" s="76"/>
      <c r="G23" s="76"/>
    </row>
    <row r="24" spans="1:7" x14ac:dyDescent="0.2">
      <c r="A24" s="76"/>
      <c r="B24" s="76"/>
      <c r="C24" s="80"/>
      <c r="D24" s="76"/>
      <c r="E24" s="76"/>
      <c r="F24" s="76"/>
      <c r="G24" s="76"/>
    </row>
    <row r="25" spans="1:7" x14ac:dyDescent="0.2">
      <c r="A25" s="76"/>
      <c r="B25" s="76"/>
      <c r="C25" s="80"/>
      <c r="D25" s="76"/>
      <c r="E25" s="76"/>
      <c r="F25" s="76"/>
      <c r="G25" s="76"/>
    </row>
    <row r="26" spans="1:7" x14ac:dyDescent="0.2">
      <c r="A26" s="76"/>
      <c r="B26" s="76"/>
      <c r="C26" s="80"/>
      <c r="D26" s="76"/>
      <c r="E26" s="76"/>
      <c r="F26" s="76"/>
      <c r="G26" s="76"/>
    </row>
    <row r="27" spans="1:7" x14ac:dyDescent="0.2">
      <c r="A27" s="76"/>
      <c r="B27" s="76"/>
      <c r="C27" s="80"/>
      <c r="D27" s="76"/>
      <c r="E27" s="76"/>
      <c r="F27" s="76"/>
      <c r="G27" s="76"/>
    </row>
    <row r="28" spans="1:7" x14ac:dyDescent="0.2">
      <c r="A28" s="76"/>
      <c r="B28" s="76"/>
      <c r="C28" s="80"/>
      <c r="D28" s="76"/>
      <c r="E28" s="76"/>
      <c r="F28" s="76"/>
      <c r="G28" s="76"/>
    </row>
    <row r="29" spans="1:7" x14ac:dyDescent="0.2">
      <c r="A29" s="76"/>
      <c r="B29" s="76"/>
      <c r="C29" s="80"/>
      <c r="D29" s="76"/>
      <c r="E29" s="76"/>
      <c r="F29" s="76"/>
      <c r="G29" s="76"/>
    </row>
  </sheetData>
  <sheetProtection insertRows="0" deleteRows="0"/>
  <customSheetViews>
    <customSheetView guid="{2AF6EA2A-E5C5-45EB-B6C4-875AD1E4E056}">
      <selection activeCell="A2" sqref="A2"/>
      <pageMargins left="0" right="0" top="0" bottom="0" header="0" footer="0"/>
      <printOptions horizontalCentered="1"/>
      <pageSetup paperSize="9" orientation="landscape" horizontalDpi="300" verticalDpi="300" r:id="rId1"/>
      <headerFooter alignWithMargins="0"/>
    </customSheetView>
  </customSheetViews>
  <mergeCells count="4">
    <mergeCell ref="A4:A10"/>
    <mergeCell ref="A11:A16"/>
    <mergeCell ref="A3:B3"/>
    <mergeCell ref="A17:B17"/>
  </mergeCells>
  <printOptions horizontalCentered="1"/>
  <pageMargins left="0.78740157480314965" right="0.78740157480314965" top="0.98425196850393704" bottom="0.98425196850393704" header="0.51181102362204722" footer="0.51181102362204722"/>
  <pageSetup paperSize="9" orientation="landscape"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02B86-EC87-4B24-9DC8-CEBB7BD2D564}">
  <dimension ref="A1:H80"/>
  <sheetViews>
    <sheetView zoomScaleNormal="100" workbookViewId="0">
      <pane ySplit="5" topLeftCell="A6" activePane="bottomLeft" state="frozenSplit"/>
      <selection activeCell="F131" sqref="F131"/>
      <selection pane="bottomLeft" activeCell="A6" sqref="A6"/>
    </sheetView>
  </sheetViews>
  <sheetFormatPr defaultRowHeight="12.75" x14ac:dyDescent="0.25"/>
  <cols>
    <col min="1" max="1" width="60.42578125" style="710" customWidth="1"/>
    <col min="2" max="2" width="16.140625" style="763" customWidth="1"/>
    <col min="3" max="3" width="9.140625" style="763"/>
    <col min="4" max="4" width="12.5703125" style="712" customWidth="1"/>
    <col min="5" max="5" width="15.140625" style="712" customWidth="1"/>
    <col min="6" max="16384" width="9.140625" style="705"/>
  </cols>
  <sheetData>
    <row r="1" spans="1:8" ht="15.75" x14ac:dyDescent="0.25">
      <c r="A1" s="1019" t="s">
        <v>1038</v>
      </c>
      <c r="B1" s="1019"/>
      <c r="C1" s="1019"/>
      <c r="D1" s="1019"/>
      <c r="E1" s="1019"/>
    </row>
    <row r="2" spans="1:8" ht="12.75" customHeight="1" thickBot="1" x14ac:dyDescent="0.3">
      <c r="A2" s="1020"/>
      <c r="B2" s="1020"/>
      <c r="C2" s="1020"/>
      <c r="D2" s="1020"/>
      <c r="E2" s="1020"/>
    </row>
    <row r="3" spans="1:8" ht="27.95" customHeight="1" thickBot="1" x14ac:dyDescent="0.3">
      <c r="A3" s="1021" t="s">
        <v>403</v>
      </c>
      <c r="B3" s="1022"/>
      <c r="C3" s="1022"/>
      <c r="D3" s="1022"/>
      <c r="E3" s="1023"/>
      <c r="F3" s="706"/>
    </row>
    <row r="4" spans="1:8" ht="15" customHeight="1" thickBot="1" x14ac:dyDescent="0.3">
      <c r="A4" s="1007" t="s">
        <v>404</v>
      </c>
      <c r="B4" s="1008"/>
      <c r="C4" s="1008"/>
      <c r="D4" s="1008"/>
      <c r="E4" s="1009"/>
    </row>
    <row r="5" spans="1:8" s="755" customFormat="1" ht="36.75" customHeight="1" thickBot="1" x14ac:dyDescent="0.3">
      <c r="A5" s="764" t="s">
        <v>405</v>
      </c>
      <c r="B5" s="765" t="s">
        <v>4</v>
      </c>
      <c r="C5" s="766" t="s">
        <v>406</v>
      </c>
      <c r="D5" s="767" t="s">
        <v>407</v>
      </c>
      <c r="E5" s="768" t="s">
        <v>408</v>
      </c>
      <c r="F5" s="754"/>
    </row>
    <row r="6" spans="1:8" s="755" customFormat="1" ht="12.75" customHeight="1" x14ac:dyDescent="0.25">
      <c r="A6" s="769" t="s">
        <v>409</v>
      </c>
      <c r="B6" s="1024"/>
      <c r="C6" s="1025"/>
      <c r="D6" s="770" t="s">
        <v>9</v>
      </c>
      <c r="E6" s="771" t="s">
        <v>410</v>
      </c>
      <c r="F6" s="756"/>
    </row>
    <row r="7" spans="1:8" x14ac:dyDescent="0.25">
      <c r="A7" s="748" t="s">
        <v>411</v>
      </c>
      <c r="B7" s="772" t="s">
        <v>412</v>
      </c>
      <c r="C7" s="773" t="s">
        <v>13</v>
      </c>
      <c r="D7" s="788">
        <f>SUM(D8:D13)</f>
        <v>71972.344239999991</v>
      </c>
      <c r="E7" s="794">
        <f>SUM(E8:E13)</f>
        <v>10019.92735</v>
      </c>
      <c r="F7" s="757"/>
      <c r="H7" s="712"/>
    </row>
    <row r="8" spans="1:8" x14ac:dyDescent="0.25">
      <c r="A8" s="726" t="s">
        <v>413</v>
      </c>
      <c r="B8" s="774" t="s">
        <v>414</v>
      </c>
      <c r="C8" s="775" t="s">
        <v>16</v>
      </c>
      <c r="D8" s="759">
        <f>+'2'!D8-'2b'!D8</f>
        <v>21843.517329999999</v>
      </c>
      <c r="E8" s="760">
        <f>+'2'!E8-'2b'!E8</f>
        <v>839.26046999999971</v>
      </c>
      <c r="F8" s="757"/>
    </row>
    <row r="9" spans="1:8" x14ac:dyDescent="0.25">
      <c r="A9" s="726" t="s">
        <v>415</v>
      </c>
      <c r="B9" s="774">
        <v>504</v>
      </c>
      <c r="C9" s="775" t="s">
        <v>19</v>
      </c>
      <c r="D9" s="759">
        <f>+'2'!D9-'2b'!D9</f>
        <v>0</v>
      </c>
      <c r="E9" s="760">
        <f>+'2'!E9-'2b'!E9</f>
        <v>70.82047</v>
      </c>
      <c r="F9" s="757"/>
    </row>
    <row r="10" spans="1:8" x14ac:dyDescent="0.25">
      <c r="A10" s="726" t="s">
        <v>416</v>
      </c>
      <c r="B10" s="774">
        <v>511</v>
      </c>
      <c r="C10" s="775" t="s">
        <v>22</v>
      </c>
      <c r="D10" s="759">
        <f>+'2'!D10-'2b'!D10</f>
        <v>5991.1876899999997</v>
      </c>
      <c r="E10" s="760">
        <f>+'2'!E10-'2b'!E10</f>
        <v>189.07364000000001</v>
      </c>
      <c r="F10" s="757"/>
    </row>
    <row r="11" spans="1:8" x14ac:dyDescent="0.25">
      <c r="A11" s="726" t="s">
        <v>417</v>
      </c>
      <c r="B11" s="774">
        <v>512</v>
      </c>
      <c r="C11" s="775" t="s">
        <v>25</v>
      </c>
      <c r="D11" s="759">
        <f>+'2'!D11-'2b'!D11</f>
        <v>3358</v>
      </c>
      <c r="E11" s="760">
        <f>+'2'!E11-'2b'!E11</f>
        <v>260</v>
      </c>
      <c r="F11" s="757"/>
    </row>
    <row r="12" spans="1:8" x14ac:dyDescent="0.25">
      <c r="A12" s="726" t="s">
        <v>418</v>
      </c>
      <c r="B12" s="774">
        <v>513</v>
      </c>
      <c r="C12" s="775" t="s">
        <v>28</v>
      </c>
      <c r="D12" s="759">
        <f>+'2'!D12-'2b'!D12</f>
        <v>2210</v>
      </c>
      <c r="E12" s="760">
        <f>+'2'!E12-'2b'!E12</f>
        <v>166</v>
      </c>
      <c r="F12" s="757"/>
    </row>
    <row r="13" spans="1:8" x14ac:dyDescent="0.25">
      <c r="A13" s="726" t="s">
        <v>419</v>
      </c>
      <c r="B13" s="774">
        <v>518</v>
      </c>
      <c r="C13" s="775" t="s">
        <v>31</v>
      </c>
      <c r="D13" s="759">
        <f>+'2'!D13-'2b'!D13</f>
        <v>38569.639219999997</v>
      </c>
      <c r="E13" s="760">
        <f>+'2'!E13-'2b'!E13</f>
        <v>8494.7727699999996</v>
      </c>
      <c r="F13" s="757"/>
    </row>
    <row r="14" spans="1:8" x14ac:dyDescent="0.25">
      <c r="A14" s="726" t="s">
        <v>420</v>
      </c>
      <c r="B14" s="772" t="s">
        <v>421</v>
      </c>
      <c r="C14" s="775" t="s">
        <v>34</v>
      </c>
      <c r="D14" s="788">
        <f>+'2'!D14-'2b'!D14</f>
        <v>0</v>
      </c>
      <c r="E14" s="789">
        <f>+'2'!E14-'2b'!E14</f>
        <v>0</v>
      </c>
      <c r="F14" s="757"/>
    </row>
    <row r="15" spans="1:8" x14ac:dyDescent="0.25">
      <c r="A15" s="726" t="s">
        <v>422</v>
      </c>
      <c r="B15" s="774">
        <v>56</v>
      </c>
      <c r="C15" s="775" t="s">
        <v>37</v>
      </c>
      <c r="D15" s="759">
        <f>+'2'!D15-'2b'!D15</f>
        <v>0</v>
      </c>
      <c r="E15" s="760">
        <f>+'2'!E15-'2b'!E15</f>
        <v>0</v>
      </c>
      <c r="F15" s="757"/>
    </row>
    <row r="16" spans="1:8" x14ac:dyDescent="0.25">
      <c r="A16" s="726" t="s">
        <v>423</v>
      </c>
      <c r="B16" s="774">
        <v>571.572</v>
      </c>
      <c r="C16" s="775" t="s">
        <v>40</v>
      </c>
      <c r="D16" s="759">
        <f>+'2'!D16-'2b'!D16</f>
        <v>0</v>
      </c>
      <c r="E16" s="760">
        <f>+'2'!E16-'2b'!E16</f>
        <v>0</v>
      </c>
      <c r="F16" s="757"/>
    </row>
    <row r="17" spans="1:7" x14ac:dyDescent="0.25">
      <c r="A17" s="726" t="s">
        <v>424</v>
      </c>
      <c r="B17" s="774">
        <v>573.57399999999996</v>
      </c>
      <c r="C17" s="775" t="s">
        <v>43</v>
      </c>
      <c r="D17" s="759">
        <f>+'2'!D17-'2b'!D17</f>
        <v>0</v>
      </c>
      <c r="E17" s="760">
        <f>+'2'!E17-'2b'!E17</f>
        <v>0</v>
      </c>
      <c r="F17" s="757"/>
    </row>
    <row r="18" spans="1:7" x14ac:dyDescent="0.25">
      <c r="A18" s="726" t="s">
        <v>425</v>
      </c>
      <c r="B18" s="774" t="s">
        <v>426</v>
      </c>
      <c r="C18" s="775" t="s">
        <v>46</v>
      </c>
      <c r="D18" s="792">
        <f>+'2'!D18-'2b'!D18</f>
        <v>185442.46182</v>
      </c>
      <c r="E18" s="789">
        <f>+'2'!E18-'2b'!E18</f>
        <v>888.49439999999981</v>
      </c>
      <c r="F18" s="757"/>
      <c r="G18" s="712"/>
    </row>
    <row r="19" spans="1:7" x14ac:dyDescent="0.25">
      <c r="A19" s="726" t="s">
        <v>427</v>
      </c>
      <c r="B19" s="774">
        <v>521</v>
      </c>
      <c r="C19" s="775" t="s">
        <v>49</v>
      </c>
      <c r="D19" s="759">
        <f>+'2'!D19-'2b'!D19</f>
        <v>137269.777</v>
      </c>
      <c r="E19" s="760">
        <f>+'2'!E19-'2b'!E19</f>
        <v>716.96199999999999</v>
      </c>
      <c r="F19" s="757"/>
    </row>
    <row r="20" spans="1:7" x14ac:dyDescent="0.25">
      <c r="A20" s="726" t="s">
        <v>428</v>
      </c>
      <c r="B20" s="774">
        <v>524</v>
      </c>
      <c r="C20" s="775" t="s">
        <v>52</v>
      </c>
      <c r="D20" s="759">
        <f>+'2'!D20-'2b'!D20</f>
        <v>44340.439120000003</v>
      </c>
      <c r="E20" s="760">
        <f>+'2'!E20-'2b'!E20</f>
        <v>162.89915999999999</v>
      </c>
      <c r="F20" s="757"/>
    </row>
    <row r="21" spans="1:7" x14ac:dyDescent="0.25">
      <c r="A21" s="726" t="s">
        <v>429</v>
      </c>
      <c r="B21" s="774">
        <v>525</v>
      </c>
      <c r="C21" s="775" t="s">
        <v>55</v>
      </c>
      <c r="D21" s="759">
        <f>+'2'!D21-'2b'!D21</f>
        <v>547.87291000000005</v>
      </c>
      <c r="E21" s="760">
        <f>+'2'!E21-'2b'!E21</f>
        <v>2.3206199999999999</v>
      </c>
      <c r="F21" s="757"/>
    </row>
    <row r="22" spans="1:7" x14ac:dyDescent="0.25">
      <c r="A22" s="726" t="s">
        <v>430</v>
      </c>
      <c r="B22" s="774">
        <v>527</v>
      </c>
      <c r="C22" s="775" t="s">
        <v>58</v>
      </c>
      <c r="D22" s="759">
        <f>+'2'!D22-'2b'!D22</f>
        <v>3138.0927900000002</v>
      </c>
      <c r="E22" s="760">
        <f>+'2'!E22-'2b'!E22</f>
        <v>6.0926200000000037</v>
      </c>
      <c r="F22" s="757"/>
    </row>
    <row r="23" spans="1:7" x14ac:dyDescent="0.25">
      <c r="A23" s="726" t="s">
        <v>431</v>
      </c>
      <c r="B23" s="774">
        <v>528</v>
      </c>
      <c r="C23" s="775" t="s">
        <v>61</v>
      </c>
      <c r="D23" s="759">
        <f>+'2'!D23-'2b'!D23</f>
        <v>146.28</v>
      </c>
      <c r="E23" s="760">
        <f>+'2'!E23-'2b'!E23</f>
        <v>0.21999999999999997</v>
      </c>
      <c r="F23" s="757"/>
    </row>
    <row r="24" spans="1:7" x14ac:dyDescent="0.25">
      <c r="A24" s="726" t="s">
        <v>432</v>
      </c>
      <c r="B24" s="774" t="s">
        <v>433</v>
      </c>
      <c r="C24" s="775" t="s">
        <v>64</v>
      </c>
      <c r="D24" s="792">
        <f>+'2'!D24-'2b'!D24</f>
        <v>16.498359999999998</v>
      </c>
      <c r="E24" s="789">
        <f>+'2'!E24-'2b'!E24</f>
        <v>6.3130799999999994</v>
      </c>
      <c r="F24" s="757"/>
    </row>
    <row r="25" spans="1:7" x14ac:dyDescent="0.25">
      <c r="A25" s="726" t="s">
        <v>434</v>
      </c>
      <c r="B25" s="774">
        <v>53</v>
      </c>
      <c r="C25" s="775" t="s">
        <v>67</v>
      </c>
      <c r="D25" s="759">
        <f>+'2'!D25-'2b'!D25</f>
        <v>16.498359999999998</v>
      </c>
      <c r="E25" s="760">
        <f>+'2'!E25-'2b'!E25</f>
        <v>6.3130799999999994</v>
      </c>
      <c r="F25" s="757"/>
    </row>
    <row r="26" spans="1:7" x14ac:dyDescent="0.25">
      <c r="A26" s="726" t="s">
        <v>435</v>
      </c>
      <c r="B26" s="774" t="s">
        <v>436</v>
      </c>
      <c r="C26" s="775" t="s">
        <v>70</v>
      </c>
      <c r="D26" s="792">
        <f>+'2'!D26-'2b'!D26</f>
        <v>21632</v>
      </c>
      <c r="E26" s="789">
        <f>+'2'!E26-'2b'!E26</f>
        <v>11006.368539999999</v>
      </c>
      <c r="F26" s="757"/>
    </row>
    <row r="27" spans="1:7" x14ac:dyDescent="0.25">
      <c r="A27" s="726" t="s">
        <v>437</v>
      </c>
      <c r="B27" s="774">
        <v>541.54200000000003</v>
      </c>
      <c r="C27" s="775" t="s">
        <v>73</v>
      </c>
      <c r="D27" s="759">
        <f>+'2'!D27-'2b'!D27</f>
        <v>1</v>
      </c>
      <c r="E27" s="760">
        <f>+'2'!E27-'2b'!E27</f>
        <v>211</v>
      </c>
      <c r="F27" s="757"/>
    </row>
    <row r="28" spans="1:7" x14ac:dyDescent="0.25">
      <c r="A28" s="726" t="s">
        <v>438</v>
      </c>
      <c r="B28" s="774">
        <v>543</v>
      </c>
      <c r="C28" s="775" t="s">
        <v>76</v>
      </c>
      <c r="D28" s="759">
        <f>+'2'!D28-'2b'!D28</f>
        <v>0</v>
      </c>
      <c r="E28" s="760">
        <f>+'2'!E28-'2b'!E28</f>
        <v>0</v>
      </c>
      <c r="F28" s="757"/>
    </row>
    <row r="29" spans="1:7" x14ac:dyDescent="0.25">
      <c r="A29" s="726" t="s">
        <v>439</v>
      </c>
      <c r="B29" s="774">
        <v>544</v>
      </c>
      <c r="C29" s="775" t="s">
        <v>79</v>
      </c>
      <c r="D29" s="759">
        <f>+'2'!D29-'2b'!D29</f>
        <v>1199</v>
      </c>
      <c r="E29" s="760">
        <f>+'2'!E29-'2b'!E29</f>
        <v>2010</v>
      </c>
      <c r="F29" s="757"/>
    </row>
    <row r="30" spans="1:7" x14ac:dyDescent="0.25">
      <c r="A30" s="726" t="s">
        <v>440</v>
      </c>
      <c r="B30" s="774">
        <v>545</v>
      </c>
      <c r="C30" s="775" t="s">
        <v>82</v>
      </c>
      <c r="D30" s="759">
        <f>+'2'!D30-'2b'!D30</f>
        <v>54</v>
      </c>
      <c r="E30" s="760">
        <f>+'2'!E30-'2b'!E30</f>
        <v>0</v>
      </c>
      <c r="F30" s="757"/>
    </row>
    <row r="31" spans="1:7" x14ac:dyDescent="0.25">
      <c r="A31" s="726" t="s">
        <v>441</v>
      </c>
      <c r="B31" s="774">
        <v>546</v>
      </c>
      <c r="C31" s="775" t="s">
        <v>85</v>
      </c>
      <c r="D31" s="759">
        <f>+'2'!D31-'2b'!D31</f>
        <v>0</v>
      </c>
      <c r="E31" s="760">
        <f>+'2'!E31-'2b'!E31</f>
        <v>0</v>
      </c>
      <c r="F31" s="757"/>
    </row>
    <row r="32" spans="1:7" x14ac:dyDescent="0.25">
      <c r="A32" s="726" t="s">
        <v>442</v>
      </c>
      <c r="B32" s="774">
        <v>548</v>
      </c>
      <c r="C32" s="775" t="s">
        <v>88</v>
      </c>
      <c r="D32" s="759">
        <f>+'2'!D32-'2b'!D32</f>
        <v>0</v>
      </c>
      <c r="E32" s="760">
        <f>+'2'!E32-'2b'!E32</f>
        <v>0</v>
      </c>
      <c r="F32" s="757"/>
    </row>
    <row r="33" spans="1:7" x14ac:dyDescent="0.25">
      <c r="A33" s="726" t="s">
        <v>443</v>
      </c>
      <c r="B33" s="774">
        <v>549</v>
      </c>
      <c r="C33" s="775" t="s">
        <v>91</v>
      </c>
      <c r="D33" s="759">
        <f>+'2'!D33-'2b'!D33</f>
        <v>20378</v>
      </c>
      <c r="E33" s="760">
        <f>+'2'!E33-'2b'!E33</f>
        <v>8785.3685399999995</v>
      </c>
      <c r="F33" s="757"/>
    </row>
    <row r="34" spans="1:7" ht="12.75" customHeight="1" x14ac:dyDescent="0.25">
      <c r="A34" s="726" t="s">
        <v>444</v>
      </c>
      <c r="B34" s="774" t="s">
        <v>445</v>
      </c>
      <c r="C34" s="775" t="s">
        <v>94</v>
      </c>
      <c r="D34" s="792">
        <f>+'2'!D34-'2b'!D34</f>
        <v>23421</v>
      </c>
      <c r="E34" s="789">
        <f>+'2'!E34-'2b'!E34</f>
        <v>0</v>
      </c>
      <c r="F34" s="757"/>
    </row>
    <row r="35" spans="1:7" x14ac:dyDescent="0.25">
      <c r="A35" s="726" t="s">
        <v>446</v>
      </c>
      <c r="B35" s="774">
        <v>551</v>
      </c>
      <c r="C35" s="775" t="s">
        <v>97</v>
      </c>
      <c r="D35" s="759">
        <f>+'2'!D35-'2b'!D35</f>
        <v>23116</v>
      </c>
      <c r="E35" s="760">
        <f>+'2'!E35-'2b'!E35</f>
        <v>0</v>
      </c>
      <c r="F35" s="757"/>
    </row>
    <row r="36" spans="1:7" ht="12.75" customHeight="1" x14ac:dyDescent="0.25">
      <c r="A36" s="726" t="s">
        <v>447</v>
      </c>
      <c r="B36" s="774">
        <v>552</v>
      </c>
      <c r="C36" s="775" t="s">
        <v>100</v>
      </c>
      <c r="D36" s="759">
        <f>+'2'!D36-'2b'!D36</f>
        <v>105</v>
      </c>
      <c r="E36" s="760">
        <f>+'2'!E36-'2b'!E36</f>
        <v>0</v>
      </c>
      <c r="F36" s="757"/>
    </row>
    <row r="37" spans="1:7" x14ac:dyDescent="0.25">
      <c r="A37" s="726" t="s">
        <v>448</v>
      </c>
      <c r="B37" s="774">
        <v>553</v>
      </c>
      <c r="C37" s="775" t="s">
        <v>103</v>
      </c>
      <c r="D37" s="759">
        <f>+'2'!D37-'2b'!D37</f>
        <v>200</v>
      </c>
      <c r="E37" s="760">
        <f>+'2'!E37-'2b'!E37</f>
        <v>0</v>
      </c>
      <c r="F37" s="757"/>
    </row>
    <row r="38" spans="1:7" x14ac:dyDescent="0.25">
      <c r="A38" s="726" t="s">
        <v>449</v>
      </c>
      <c r="B38" s="774">
        <v>554</v>
      </c>
      <c r="C38" s="775" t="s">
        <v>106</v>
      </c>
      <c r="D38" s="759">
        <f>+'2'!D38-'2b'!D38</f>
        <v>0</v>
      </c>
      <c r="E38" s="760">
        <f>+'2'!E38-'2b'!E38</f>
        <v>0</v>
      </c>
      <c r="F38" s="757"/>
    </row>
    <row r="39" spans="1:7" x14ac:dyDescent="0.25">
      <c r="A39" s="726" t="s">
        <v>450</v>
      </c>
      <c r="B39" s="774" t="s">
        <v>451</v>
      </c>
      <c r="C39" s="775" t="s">
        <v>109</v>
      </c>
      <c r="D39" s="759">
        <f>+'2'!D39-'2b'!D39</f>
        <v>0</v>
      </c>
      <c r="E39" s="760">
        <f>+'2'!E39-'2b'!E39</f>
        <v>0</v>
      </c>
      <c r="F39" s="757"/>
    </row>
    <row r="40" spans="1:7" x14ac:dyDescent="0.25">
      <c r="A40" s="726" t="s">
        <v>452</v>
      </c>
      <c r="B40" s="774" t="s">
        <v>453</v>
      </c>
      <c r="C40" s="775" t="s">
        <v>112</v>
      </c>
      <c r="D40" s="792">
        <f>+'2'!D40-'2b'!D40</f>
        <v>240</v>
      </c>
      <c r="E40" s="789">
        <f>+'2'!E40-'2b'!E40</f>
        <v>100</v>
      </c>
      <c r="F40" s="757"/>
    </row>
    <row r="41" spans="1:7" x14ac:dyDescent="0.25">
      <c r="A41" s="726" t="s">
        <v>454</v>
      </c>
      <c r="B41" s="774">
        <v>581</v>
      </c>
      <c r="C41" s="775" t="s">
        <v>115</v>
      </c>
      <c r="D41" s="759">
        <f>+'2'!D41-'2b'!D41</f>
        <v>240</v>
      </c>
      <c r="E41" s="760">
        <f>+'2'!E41-'2b'!E41</f>
        <v>100</v>
      </c>
      <c r="F41" s="757"/>
    </row>
    <row r="42" spans="1:7" x14ac:dyDescent="0.25">
      <c r="A42" s="726" t="s">
        <v>455</v>
      </c>
      <c r="B42" s="774" t="s">
        <v>456</v>
      </c>
      <c r="C42" s="775" t="s">
        <v>118</v>
      </c>
      <c r="D42" s="792">
        <f>+'2'!D42-'2b'!D42</f>
        <v>2392</v>
      </c>
      <c r="E42" s="789">
        <f>+'2'!E42-'2b'!E42</f>
        <v>1324</v>
      </c>
      <c r="F42" s="757"/>
    </row>
    <row r="43" spans="1:7" ht="14.25" customHeight="1" x14ac:dyDescent="0.25">
      <c r="A43" s="726" t="s">
        <v>457</v>
      </c>
      <c r="B43" s="774">
        <v>59</v>
      </c>
      <c r="C43" s="775" t="s">
        <v>121</v>
      </c>
      <c r="D43" s="759">
        <f>+'2'!D43-'2b'!D43</f>
        <v>2392</v>
      </c>
      <c r="E43" s="760">
        <f>+'2'!E43-'2b'!E43</f>
        <v>1324</v>
      </c>
      <c r="F43" s="757"/>
    </row>
    <row r="44" spans="1:7" ht="24.75" customHeight="1" thickBot="1" x14ac:dyDescent="0.3">
      <c r="A44" s="740" t="s">
        <v>458</v>
      </c>
      <c r="B44" s="776" t="s">
        <v>459</v>
      </c>
      <c r="C44" s="775" t="s">
        <v>124</v>
      </c>
      <c r="D44" s="790">
        <f>+'2'!D44-'2b'!D44</f>
        <v>305116.30442</v>
      </c>
      <c r="E44" s="791">
        <f>+'2'!E44-'2b'!E44</f>
        <v>23345.103370000001</v>
      </c>
      <c r="F44" s="757"/>
      <c r="G44" s="712"/>
    </row>
    <row r="45" spans="1:7" ht="12.75" customHeight="1" thickBot="1" x14ac:dyDescent="0.3">
      <c r="A45" s="1026" t="s">
        <v>460</v>
      </c>
      <c r="B45" s="1027"/>
      <c r="C45" s="1027"/>
      <c r="D45" s="1027"/>
      <c r="E45" s="1028"/>
      <c r="F45" s="754"/>
    </row>
    <row r="46" spans="1:7" ht="12.75" customHeight="1" x14ac:dyDescent="0.25">
      <c r="A46" s="748" t="s">
        <v>461</v>
      </c>
      <c r="B46" s="777" t="s">
        <v>462</v>
      </c>
      <c r="C46" s="775" t="s">
        <v>130</v>
      </c>
      <c r="D46" s="792">
        <f>+'2'!D46-'2b'!D46</f>
        <v>271043.74200000003</v>
      </c>
      <c r="E46" s="787">
        <f>+'2'!E46-'2b'!E46</f>
        <v>291.29000000000002</v>
      </c>
      <c r="F46" s="754"/>
    </row>
    <row r="47" spans="1:7" ht="12.75" customHeight="1" x14ac:dyDescent="0.25">
      <c r="A47" s="726" t="s">
        <v>463</v>
      </c>
      <c r="B47" s="778">
        <v>691</v>
      </c>
      <c r="C47" s="775" t="s">
        <v>133</v>
      </c>
      <c r="D47" s="759">
        <f>+'2'!D47-'2b'!D47</f>
        <v>271043.74200000003</v>
      </c>
      <c r="E47" s="760">
        <f>+'2'!E47-'2b'!E47</f>
        <v>291.29000000000002</v>
      </c>
      <c r="F47" s="754"/>
    </row>
    <row r="48" spans="1:7" ht="12.75" customHeight="1" x14ac:dyDescent="0.25">
      <c r="A48" s="726" t="s">
        <v>464</v>
      </c>
      <c r="B48" s="777" t="s">
        <v>465</v>
      </c>
      <c r="C48" s="775" t="s">
        <v>136</v>
      </c>
      <c r="D48" s="759">
        <f>+'2'!D48-'2b'!D48</f>
        <v>63</v>
      </c>
      <c r="E48" s="789">
        <f>+'2'!E48-'2b'!E48</f>
        <v>69.230999999999995</v>
      </c>
      <c r="F48" s="754"/>
    </row>
    <row r="49" spans="1:6" ht="12.75" customHeight="1" x14ac:dyDescent="0.25">
      <c r="A49" s="726" t="s">
        <v>466</v>
      </c>
      <c r="B49" s="778">
        <v>681</v>
      </c>
      <c r="C49" s="775" t="s">
        <v>139</v>
      </c>
      <c r="D49" s="759">
        <f>+'2'!D49-'2b'!D49</f>
        <v>0</v>
      </c>
      <c r="E49" s="760">
        <f>+'2'!E49-'2b'!E49</f>
        <v>0</v>
      </c>
      <c r="F49" s="754"/>
    </row>
    <row r="50" spans="1:6" ht="12.75" customHeight="1" x14ac:dyDescent="0.25">
      <c r="A50" s="726" t="s">
        <v>467</v>
      </c>
      <c r="B50" s="778">
        <v>682</v>
      </c>
      <c r="C50" s="775" t="s">
        <v>142</v>
      </c>
      <c r="D50" s="759">
        <f>+'2'!D50-'2b'!D50</f>
        <v>63</v>
      </c>
      <c r="E50" s="760">
        <f>+'2'!E50-'2b'!E50</f>
        <v>37</v>
      </c>
      <c r="F50" s="754"/>
    </row>
    <row r="51" spans="1:6" ht="12.75" customHeight="1" x14ac:dyDescent="0.25">
      <c r="A51" s="726" t="s">
        <v>468</v>
      </c>
      <c r="B51" s="778">
        <v>684</v>
      </c>
      <c r="C51" s="775" t="s">
        <v>145</v>
      </c>
      <c r="D51" s="759">
        <f>+'2'!D51-'2b'!D51</f>
        <v>0</v>
      </c>
      <c r="E51" s="760">
        <f>+'2'!E51-'2b'!E51</f>
        <v>32.231000000000002</v>
      </c>
      <c r="F51" s="754"/>
    </row>
    <row r="52" spans="1:6" x14ac:dyDescent="0.25">
      <c r="A52" s="726" t="s">
        <v>469</v>
      </c>
      <c r="B52" s="779" t="s">
        <v>470</v>
      </c>
      <c r="C52" s="775" t="s">
        <v>148</v>
      </c>
      <c r="D52" s="759">
        <f>+'2'!D52-'2b'!D52</f>
        <v>7035.1583100000007</v>
      </c>
      <c r="E52" s="760">
        <f>+'2'!E52-'2b'!E52</f>
        <v>22873.2091</v>
      </c>
      <c r="F52" s="757"/>
    </row>
    <row r="53" spans="1:6" x14ac:dyDescent="0.25">
      <c r="A53" s="726" t="s">
        <v>471</v>
      </c>
      <c r="B53" s="777" t="s">
        <v>472</v>
      </c>
      <c r="C53" s="775" t="s">
        <v>151</v>
      </c>
      <c r="D53" s="792">
        <f>+'2'!D53-'2b'!D53</f>
        <v>26442.273860000001</v>
      </c>
      <c r="E53" s="793">
        <f>+'2'!E53-'2b'!E53</f>
        <v>21.157000000000011</v>
      </c>
      <c r="F53" s="757"/>
    </row>
    <row r="54" spans="1:6" x14ac:dyDescent="0.25">
      <c r="A54" s="726" t="s">
        <v>473</v>
      </c>
      <c r="B54" s="779">
        <v>641.64200000000005</v>
      </c>
      <c r="C54" s="775" t="s">
        <v>154</v>
      </c>
      <c r="D54" s="759">
        <f>+'2'!D54-'2b'!D54</f>
        <v>1</v>
      </c>
      <c r="E54" s="760">
        <f>+'2'!E54-'2b'!E54</f>
        <v>3.490000000000002</v>
      </c>
      <c r="F54" s="757"/>
    </row>
    <row r="55" spans="1:6" x14ac:dyDescent="0.25">
      <c r="A55" s="726" t="s">
        <v>474</v>
      </c>
      <c r="B55" s="780">
        <v>643</v>
      </c>
      <c r="C55" s="775" t="s">
        <v>157</v>
      </c>
      <c r="D55" s="759">
        <f>+'2'!D55-'2b'!D55</f>
        <v>0</v>
      </c>
      <c r="E55" s="760">
        <f>+'2'!E55-'2b'!E55</f>
        <v>0</v>
      </c>
      <c r="F55" s="757"/>
    </row>
    <row r="56" spans="1:6" x14ac:dyDescent="0.25">
      <c r="A56" s="726" t="s">
        <v>475</v>
      </c>
      <c r="B56" s="778">
        <v>644</v>
      </c>
      <c r="C56" s="775" t="s">
        <v>160</v>
      </c>
      <c r="D56" s="759">
        <f>+'2'!D56-'2b'!D56</f>
        <v>503</v>
      </c>
      <c r="E56" s="761">
        <f>+'2'!E56-'2b'!E56</f>
        <v>0</v>
      </c>
      <c r="F56" s="757"/>
    </row>
    <row r="57" spans="1:6" x14ac:dyDescent="0.25">
      <c r="A57" s="726" t="s">
        <v>476</v>
      </c>
      <c r="B57" s="778">
        <v>645</v>
      </c>
      <c r="C57" s="775" t="s">
        <v>163</v>
      </c>
      <c r="D57" s="759">
        <f>+'2'!D57-'2b'!D57</f>
        <v>347</v>
      </c>
      <c r="E57" s="760">
        <f>+'2'!E57-'2b'!E57</f>
        <v>0</v>
      </c>
      <c r="F57" s="757"/>
    </row>
    <row r="58" spans="1:6" x14ac:dyDescent="0.25">
      <c r="A58" s="726" t="s">
        <v>477</v>
      </c>
      <c r="B58" s="778">
        <v>648</v>
      </c>
      <c r="C58" s="775" t="s">
        <v>166</v>
      </c>
      <c r="D58" s="759">
        <f>+'2'!D58-'2b'!D58</f>
        <v>11665</v>
      </c>
      <c r="E58" s="760">
        <f>+'2'!E58-'2b'!E58</f>
        <v>0</v>
      </c>
      <c r="F58" s="757"/>
    </row>
    <row r="59" spans="1:6" x14ac:dyDescent="0.25">
      <c r="A59" s="726" t="s">
        <v>478</v>
      </c>
      <c r="B59" s="778">
        <v>649</v>
      </c>
      <c r="C59" s="775" t="s">
        <v>169</v>
      </c>
      <c r="D59" s="759">
        <f>+'2'!D59-'2b'!D59</f>
        <v>13926.273859999999</v>
      </c>
      <c r="E59" s="760">
        <f>+'2'!E59-'2b'!E59</f>
        <v>17.667000000000002</v>
      </c>
      <c r="F59" s="757"/>
    </row>
    <row r="60" spans="1:6" x14ac:dyDescent="0.25">
      <c r="A60" s="726" t="s">
        <v>479</v>
      </c>
      <c r="B60" s="777" t="s">
        <v>480</v>
      </c>
      <c r="C60" s="775" t="s">
        <v>172</v>
      </c>
      <c r="D60" s="792">
        <f>+'2'!D60-'2b'!D60</f>
        <v>1941</v>
      </c>
      <c r="E60" s="793">
        <f>+'2'!E60-'2b'!E60</f>
        <v>50</v>
      </c>
      <c r="F60" s="757"/>
    </row>
    <row r="61" spans="1:6" x14ac:dyDescent="0.25">
      <c r="A61" s="726" t="s">
        <v>481</v>
      </c>
      <c r="B61" s="778">
        <v>652</v>
      </c>
      <c r="C61" s="775" t="s">
        <v>174</v>
      </c>
      <c r="D61" s="759">
        <f>+'2'!D61-'2b'!D61</f>
        <v>441</v>
      </c>
      <c r="E61" s="760">
        <f>+'2'!E61-'2b'!E61</f>
        <v>50</v>
      </c>
      <c r="F61" s="757"/>
    </row>
    <row r="62" spans="1:6" x14ac:dyDescent="0.25">
      <c r="A62" s="726" t="s">
        <v>482</v>
      </c>
      <c r="B62" s="778">
        <v>653</v>
      </c>
      <c r="C62" s="775" t="s">
        <v>177</v>
      </c>
      <c r="D62" s="759">
        <f>+'2'!D62-'2b'!D62</f>
        <v>0</v>
      </c>
      <c r="E62" s="760">
        <f>+'2'!E62-'2b'!E62</f>
        <v>0</v>
      </c>
      <c r="F62" s="757"/>
    </row>
    <row r="63" spans="1:6" x14ac:dyDescent="0.25">
      <c r="A63" s="726" t="s">
        <v>483</v>
      </c>
      <c r="B63" s="778">
        <v>654</v>
      </c>
      <c r="C63" s="775" t="s">
        <v>180</v>
      </c>
      <c r="D63" s="759">
        <f>+'2'!D63-'2b'!D63</f>
        <v>0</v>
      </c>
      <c r="E63" s="760">
        <f>+'2'!E63-'2b'!E63</f>
        <v>0</v>
      </c>
      <c r="F63" s="757"/>
    </row>
    <row r="64" spans="1:6" x14ac:dyDescent="0.25">
      <c r="A64" s="726" t="s">
        <v>484</v>
      </c>
      <c r="B64" s="778">
        <v>655</v>
      </c>
      <c r="C64" s="775" t="s">
        <v>183</v>
      </c>
      <c r="D64" s="759">
        <f>+'2'!D64-'2b'!D64</f>
        <v>1500</v>
      </c>
      <c r="E64" s="760">
        <f>+'2'!E64-'2b'!E64</f>
        <v>0</v>
      </c>
      <c r="F64" s="757"/>
    </row>
    <row r="65" spans="1:6" x14ac:dyDescent="0.25">
      <c r="A65" s="726" t="s">
        <v>485</v>
      </c>
      <c r="B65" s="778">
        <v>657</v>
      </c>
      <c r="C65" s="775" t="s">
        <v>186</v>
      </c>
      <c r="D65" s="759">
        <f>+'2'!D65-'2b'!D65</f>
        <v>0</v>
      </c>
      <c r="E65" s="760">
        <f>+'2'!E65-'2b'!E65</f>
        <v>0</v>
      </c>
      <c r="F65" s="757"/>
    </row>
    <row r="66" spans="1:6" ht="13.5" thickBot="1" x14ac:dyDescent="0.3">
      <c r="A66" s="740" t="s">
        <v>486</v>
      </c>
      <c r="B66" s="776" t="s">
        <v>487</v>
      </c>
      <c r="C66" s="781" t="s">
        <v>189</v>
      </c>
      <c r="D66" s="790">
        <f>+'2'!D66-'2b'!D66</f>
        <v>306525.17417000001</v>
      </c>
      <c r="E66" s="791">
        <f>+'2'!E66-'2b'!E66</f>
        <v>23304.8871</v>
      </c>
      <c r="F66" s="757"/>
    </row>
    <row r="67" spans="1:6" x14ac:dyDescent="0.25">
      <c r="A67" s="734" t="s">
        <v>488</v>
      </c>
      <c r="B67" s="777" t="s">
        <v>489</v>
      </c>
      <c r="C67" s="773" t="s">
        <v>192</v>
      </c>
      <c r="D67" s="786">
        <f>D66-D44+D42</f>
        <v>3800.8697500000126</v>
      </c>
      <c r="E67" s="787">
        <f>E66-E44+E42</f>
        <v>1283.7837299999992</v>
      </c>
      <c r="F67" s="757"/>
    </row>
    <row r="68" spans="1:6" x14ac:dyDescent="0.25">
      <c r="A68" s="782" t="s">
        <v>490</v>
      </c>
      <c r="B68" s="777" t="s">
        <v>491</v>
      </c>
      <c r="C68" s="775" t="s">
        <v>195</v>
      </c>
      <c r="D68" s="788">
        <f>D67-D42</f>
        <v>1408.8697500000126</v>
      </c>
      <c r="E68" s="789">
        <f>E67-E42</f>
        <v>-40.216270000000804</v>
      </c>
      <c r="F68" s="757"/>
    </row>
    <row r="69" spans="1:6" x14ac:dyDescent="0.25">
      <c r="A69" s="734"/>
      <c r="B69" s="783"/>
      <c r="C69" s="775"/>
      <c r="D69" s="1013" t="s">
        <v>492</v>
      </c>
      <c r="E69" s="1014"/>
      <c r="F69" s="757"/>
    </row>
    <row r="70" spans="1:6" x14ac:dyDescent="0.25">
      <c r="A70" s="734" t="s">
        <v>493</v>
      </c>
      <c r="B70" s="784" t="s">
        <v>494</v>
      </c>
      <c r="C70" s="775" t="s">
        <v>198</v>
      </c>
      <c r="D70" s="1015">
        <f>+D67+E67</f>
        <v>5084.6534800000118</v>
      </c>
      <c r="E70" s="1016"/>
      <c r="F70" s="757"/>
    </row>
    <row r="71" spans="1:6" ht="13.5" thickBot="1" x14ac:dyDescent="0.3">
      <c r="A71" s="785" t="s">
        <v>495</v>
      </c>
      <c r="B71" s="752" t="s">
        <v>496</v>
      </c>
      <c r="C71" s="781" t="s">
        <v>201</v>
      </c>
      <c r="D71" s="1017">
        <f>D68+E68</f>
        <v>1368.6534800000118</v>
      </c>
      <c r="E71" s="1018"/>
      <c r="F71" s="757"/>
    </row>
    <row r="72" spans="1:6" ht="12.75" customHeight="1" x14ac:dyDescent="0.25">
      <c r="A72" s="762"/>
      <c r="B72" s="714"/>
      <c r="C72" s="714"/>
    </row>
    <row r="73" spans="1:6" ht="12.75" customHeight="1" x14ac:dyDescent="0.25">
      <c r="A73" s="710" t="s">
        <v>395</v>
      </c>
      <c r="B73" s="714"/>
      <c r="C73" s="714"/>
    </row>
    <row r="74" spans="1:6" ht="12.75" customHeight="1" x14ac:dyDescent="0.25">
      <c r="A74" s="705" t="s">
        <v>497</v>
      </c>
      <c r="B74" s="714"/>
      <c r="C74" s="714"/>
    </row>
    <row r="75" spans="1:6" x14ac:dyDescent="0.25">
      <c r="A75" s="705" t="s">
        <v>498</v>
      </c>
      <c r="B75" s="715"/>
      <c r="C75" s="715"/>
    </row>
    <row r="76" spans="1:6" x14ac:dyDescent="0.25">
      <c r="A76" s="705" t="s">
        <v>398</v>
      </c>
      <c r="B76" s="715"/>
      <c r="C76" s="715"/>
    </row>
    <row r="77" spans="1:6" x14ac:dyDescent="0.25">
      <c r="A77" s="705" t="s">
        <v>399</v>
      </c>
    </row>
    <row r="79" spans="1:6" x14ac:dyDescent="0.25">
      <c r="A79" s="24" t="s">
        <v>499</v>
      </c>
    </row>
    <row r="80" spans="1:6" ht="15" customHeight="1" x14ac:dyDescent="0.25">
      <c r="A80" s="1012" t="s">
        <v>500</v>
      </c>
      <c r="B80" s="1012"/>
      <c r="C80" s="1012"/>
      <c r="D80" s="1012"/>
      <c r="E80" s="1012"/>
    </row>
  </sheetData>
  <mergeCells count="10">
    <mergeCell ref="D69:E69"/>
    <mergeCell ref="D70:E70"/>
    <mergeCell ref="D71:E71"/>
    <mergeCell ref="A80:E80"/>
    <mergeCell ref="A1:E1"/>
    <mergeCell ref="A2:E2"/>
    <mergeCell ref="A3:E3"/>
    <mergeCell ref="A4:E4"/>
    <mergeCell ref="B6:C6"/>
    <mergeCell ref="A45:E45"/>
  </mergeCells>
  <pageMargins left="0.70866141732283472" right="0" top="0.39370078740157483" bottom="0.39370078740157483" header="0.51181102362204722" footer="0.51181102362204722"/>
  <pageSetup paperSize="9" scale="80" orientation="portrait" r:id="rId1"/>
  <headerFooter alignWithMargins="0"/>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5A02D-D166-4CA7-993A-B5E350D93F1F}">
  <dimension ref="A1:H80"/>
  <sheetViews>
    <sheetView zoomScaleNormal="100" workbookViewId="0">
      <pane ySplit="5" topLeftCell="A6" activePane="bottomLeft" state="frozenSplit"/>
      <selection activeCell="F131" sqref="F131"/>
      <selection pane="bottomLeft" activeCell="A6" sqref="A6"/>
    </sheetView>
  </sheetViews>
  <sheetFormatPr defaultRowHeight="12.75" x14ac:dyDescent="0.25"/>
  <cols>
    <col min="1" max="1" width="60.42578125" style="710" customWidth="1"/>
    <col min="2" max="2" width="16.140625" style="763" customWidth="1"/>
    <col min="3" max="3" width="9.140625" style="763"/>
    <col min="4" max="4" width="12.5703125" style="712" customWidth="1"/>
    <col min="5" max="5" width="15.140625" style="712" customWidth="1"/>
    <col min="6" max="16384" width="9.140625" style="705"/>
  </cols>
  <sheetData>
    <row r="1" spans="1:8" ht="15.75" x14ac:dyDescent="0.25">
      <c r="A1" s="1019" t="s">
        <v>1039</v>
      </c>
      <c r="B1" s="1019"/>
      <c r="C1" s="1019"/>
      <c r="D1" s="1019"/>
      <c r="E1" s="1019"/>
    </row>
    <row r="2" spans="1:8" ht="12.75" customHeight="1" thickBot="1" x14ac:dyDescent="0.3">
      <c r="A2" s="1020"/>
      <c r="B2" s="1020"/>
      <c r="C2" s="1020"/>
      <c r="D2" s="1020"/>
      <c r="E2" s="1020"/>
    </row>
    <row r="3" spans="1:8" ht="27.95" customHeight="1" thickBot="1" x14ac:dyDescent="0.3">
      <c r="A3" s="1021" t="s">
        <v>403</v>
      </c>
      <c r="B3" s="1022"/>
      <c r="C3" s="1022"/>
      <c r="D3" s="1022"/>
      <c r="E3" s="1023"/>
      <c r="F3" s="706"/>
    </row>
    <row r="4" spans="1:8" ht="15" customHeight="1" thickBot="1" x14ac:dyDescent="0.3">
      <c r="A4" s="1007" t="s">
        <v>404</v>
      </c>
      <c r="B4" s="1008"/>
      <c r="C4" s="1008"/>
      <c r="D4" s="1008"/>
      <c r="E4" s="1009"/>
    </row>
    <row r="5" spans="1:8" s="755" customFormat="1" ht="36.75" customHeight="1" thickBot="1" x14ac:dyDescent="0.3">
      <c r="A5" s="764" t="s">
        <v>405</v>
      </c>
      <c r="B5" s="765" t="s">
        <v>4</v>
      </c>
      <c r="C5" s="766" t="s">
        <v>406</v>
      </c>
      <c r="D5" s="767" t="s">
        <v>407</v>
      </c>
      <c r="E5" s="768" t="s">
        <v>408</v>
      </c>
      <c r="F5" s="754"/>
    </row>
    <row r="6" spans="1:8" s="755" customFormat="1" ht="12.75" customHeight="1" x14ac:dyDescent="0.25">
      <c r="A6" s="769" t="s">
        <v>409</v>
      </c>
      <c r="B6" s="1024"/>
      <c r="C6" s="1025"/>
      <c r="D6" s="770" t="s">
        <v>9</v>
      </c>
      <c r="E6" s="771" t="s">
        <v>410</v>
      </c>
      <c r="F6" s="756"/>
    </row>
    <row r="7" spans="1:8" x14ac:dyDescent="0.25">
      <c r="A7" s="748" t="s">
        <v>411</v>
      </c>
      <c r="B7" s="772" t="s">
        <v>412</v>
      </c>
      <c r="C7" s="773" t="s">
        <v>13</v>
      </c>
      <c r="D7" s="788">
        <f>SUM(D8:D13)</f>
        <v>1003.6557600000001</v>
      </c>
      <c r="E7" s="794">
        <f>SUM(E8:E13)</f>
        <v>4876.0726500000001</v>
      </c>
      <c r="F7" s="757"/>
      <c r="H7" s="712"/>
    </row>
    <row r="8" spans="1:8" x14ac:dyDescent="0.25">
      <c r="A8" s="726" t="s">
        <v>413</v>
      </c>
      <c r="B8" s="774" t="s">
        <v>414</v>
      </c>
      <c r="C8" s="775" t="s">
        <v>16</v>
      </c>
      <c r="D8" s="759">
        <v>946.4826700000001</v>
      </c>
      <c r="E8" s="760">
        <v>2269.7395300000003</v>
      </c>
      <c r="F8" s="757"/>
    </row>
    <row r="9" spans="1:8" x14ac:dyDescent="0.25">
      <c r="A9" s="726" t="s">
        <v>415</v>
      </c>
      <c r="B9" s="774">
        <v>504</v>
      </c>
      <c r="C9" s="775" t="s">
        <v>19</v>
      </c>
      <c r="D9" s="759">
        <v>0</v>
      </c>
      <c r="E9" s="760">
        <v>675.17953</v>
      </c>
      <c r="F9" s="757"/>
    </row>
    <row r="10" spans="1:8" x14ac:dyDescent="0.25">
      <c r="A10" s="726" t="s">
        <v>416</v>
      </c>
      <c r="B10" s="774">
        <v>511</v>
      </c>
      <c r="C10" s="775" t="s">
        <v>22</v>
      </c>
      <c r="D10" s="759">
        <v>17.81231</v>
      </c>
      <c r="E10" s="760">
        <v>46.926360000000003</v>
      </c>
      <c r="F10" s="757"/>
    </row>
    <row r="11" spans="1:8" x14ac:dyDescent="0.25">
      <c r="A11" s="726" t="s">
        <v>417</v>
      </c>
      <c r="B11" s="774">
        <v>512</v>
      </c>
      <c r="C11" s="775" t="s">
        <v>25</v>
      </c>
      <c r="D11" s="759">
        <v>0</v>
      </c>
      <c r="E11" s="760">
        <v>0</v>
      </c>
      <c r="F11" s="757"/>
    </row>
    <row r="12" spans="1:8" x14ac:dyDescent="0.25">
      <c r="A12" s="726" t="s">
        <v>418</v>
      </c>
      <c r="B12" s="774">
        <v>513</v>
      </c>
      <c r="C12" s="775" t="s">
        <v>28</v>
      </c>
      <c r="D12" s="759">
        <v>0</v>
      </c>
      <c r="E12" s="760">
        <v>0</v>
      </c>
      <c r="F12" s="757"/>
    </row>
    <row r="13" spans="1:8" x14ac:dyDescent="0.25">
      <c r="A13" s="726" t="s">
        <v>419</v>
      </c>
      <c r="B13" s="774">
        <v>518</v>
      </c>
      <c r="C13" s="775" t="s">
        <v>31</v>
      </c>
      <c r="D13" s="759">
        <v>39.360779999999998</v>
      </c>
      <c r="E13" s="760">
        <v>1884.22723</v>
      </c>
      <c r="F13" s="757"/>
    </row>
    <row r="14" spans="1:8" x14ac:dyDescent="0.25">
      <c r="A14" s="726" t="s">
        <v>420</v>
      </c>
      <c r="B14" s="772" t="s">
        <v>421</v>
      </c>
      <c r="C14" s="775" t="s">
        <v>34</v>
      </c>
      <c r="D14" s="788">
        <f>SUM(D15:D17)</f>
        <v>0</v>
      </c>
      <c r="E14" s="789">
        <f>SUM(E15:E17)</f>
        <v>0</v>
      </c>
      <c r="F14" s="757"/>
    </row>
    <row r="15" spans="1:8" x14ac:dyDescent="0.25">
      <c r="A15" s="726" t="s">
        <v>422</v>
      </c>
      <c r="B15" s="774">
        <v>56</v>
      </c>
      <c r="C15" s="775" t="s">
        <v>37</v>
      </c>
      <c r="D15" s="759">
        <v>0</v>
      </c>
      <c r="E15" s="760">
        <v>0</v>
      </c>
      <c r="F15" s="757"/>
    </row>
    <row r="16" spans="1:8" x14ac:dyDescent="0.25">
      <c r="A16" s="726" t="s">
        <v>423</v>
      </c>
      <c r="B16" s="774">
        <v>571.572</v>
      </c>
      <c r="C16" s="775" t="s">
        <v>40</v>
      </c>
      <c r="D16" s="759">
        <v>0</v>
      </c>
      <c r="E16" s="760">
        <v>0</v>
      </c>
      <c r="F16" s="757"/>
    </row>
    <row r="17" spans="1:6" x14ac:dyDescent="0.25">
      <c r="A17" s="726" t="s">
        <v>424</v>
      </c>
      <c r="B17" s="774">
        <v>573.57399999999996</v>
      </c>
      <c r="C17" s="775" t="s">
        <v>43</v>
      </c>
      <c r="D17" s="759">
        <v>0</v>
      </c>
      <c r="E17" s="760">
        <v>0</v>
      </c>
      <c r="F17" s="757"/>
    </row>
    <row r="18" spans="1:6" x14ac:dyDescent="0.25">
      <c r="A18" s="726" t="s">
        <v>425</v>
      </c>
      <c r="B18" s="774" t="s">
        <v>426</v>
      </c>
      <c r="C18" s="775" t="s">
        <v>46</v>
      </c>
      <c r="D18" s="792">
        <f>SUM(D19:D23)</f>
        <v>2486.5381799999996</v>
      </c>
      <c r="E18" s="789">
        <f>SUM(E19:E23)</f>
        <v>1197.5056000000002</v>
      </c>
      <c r="F18" s="757"/>
    </row>
    <row r="19" spans="1:6" x14ac:dyDescent="0.25">
      <c r="A19" s="726" t="s">
        <v>427</v>
      </c>
      <c r="B19" s="774">
        <v>521</v>
      </c>
      <c r="C19" s="775" t="s">
        <v>49</v>
      </c>
      <c r="D19" s="759">
        <v>1814.223</v>
      </c>
      <c r="E19" s="760">
        <v>876.03800000000001</v>
      </c>
      <c r="F19" s="757"/>
    </row>
    <row r="20" spans="1:6" x14ac:dyDescent="0.25">
      <c r="A20" s="726" t="s">
        <v>428</v>
      </c>
      <c r="B20" s="774">
        <v>524</v>
      </c>
      <c r="C20" s="775" t="s">
        <v>52</v>
      </c>
      <c r="D20" s="759">
        <v>573.56088</v>
      </c>
      <c r="E20" s="760">
        <v>296.10084000000001</v>
      </c>
      <c r="F20" s="757"/>
    </row>
    <row r="21" spans="1:6" x14ac:dyDescent="0.25">
      <c r="A21" s="726" t="s">
        <v>429</v>
      </c>
      <c r="B21" s="774">
        <v>525</v>
      </c>
      <c r="C21" s="775" t="s">
        <v>55</v>
      </c>
      <c r="D21" s="759">
        <v>7.1270899999999999</v>
      </c>
      <c r="E21" s="760">
        <v>3.6793800000000001</v>
      </c>
      <c r="F21" s="757"/>
    </row>
    <row r="22" spans="1:6" x14ac:dyDescent="0.25">
      <c r="A22" s="726" t="s">
        <v>430</v>
      </c>
      <c r="B22" s="774">
        <v>527</v>
      </c>
      <c r="C22" s="775" t="s">
        <v>58</v>
      </c>
      <c r="D22" s="759">
        <v>90.907210000000006</v>
      </c>
      <c r="E22" s="760">
        <v>20.907379999999996</v>
      </c>
      <c r="F22" s="757"/>
    </row>
    <row r="23" spans="1:6" x14ac:dyDescent="0.25">
      <c r="A23" s="726" t="s">
        <v>431</v>
      </c>
      <c r="B23" s="774">
        <v>528</v>
      </c>
      <c r="C23" s="775" t="s">
        <v>61</v>
      </c>
      <c r="D23" s="759">
        <v>0.72</v>
      </c>
      <c r="E23" s="760">
        <v>0.78</v>
      </c>
      <c r="F23" s="757"/>
    </row>
    <row r="24" spans="1:6" x14ac:dyDescent="0.25">
      <c r="A24" s="726" t="s">
        <v>432</v>
      </c>
      <c r="B24" s="774" t="s">
        <v>433</v>
      </c>
      <c r="C24" s="775" t="s">
        <v>64</v>
      </c>
      <c r="D24" s="792">
        <f>SUM(D25:D25)</f>
        <v>5.5016400000000001</v>
      </c>
      <c r="E24" s="789">
        <f>SUM(E25:E25)</f>
        <v>11.686920000000001</v>
      </c>
      <c r="F24" s="757"/>
    </row>
    <row r="25" spans="1:6" x14ac:dyDescent="0.25">
      <c r="A25" s="726" t="s">
        <v>434</v>
      </c>
      <c r="B25" s="774">
        <v>53</v>
      </c>
      <c r="C25" s="775" t="s">
        <v>67</v>
      </c>
      <c r="D25" s="759">
        <v>5.5016400000000001</v>
      </c>
      <c r="E25" s="760">
        <v>11.686920000000001</v>
      </c>
      <c r="F25" s="757"/>
    </row>
    <row r="26" spans="1:6" x14ac:dyDescent="0.25">
      <c r="A26" s="726" t="s">
        <v>435</v>
      </c>
      <c r="B26" s="774" t="s">
        <v>436</v>
      </c>
      <c r="C26" s="775" t="s">
        <v>70</v>
      </c>
      <c r="D26" s="792">
        <f>SUM(D27:D33)</f>
        <v>0</v>
      </c>
      <c r="E26" s="789">
        <f>SUM(E27:E33)</f>
        <v>10.631460000000002</v>
      </c>
      <c r="F26" s="757"/>
    </row>
    <row r="27" spans="1:6" x14ac:dyDescent="0.25">
      <c r="A27" s="726" t="s">
        <v>437</v>
      </c>
      <c r="B27" s="774">
        <v>541.54200000000003</v>
      </c>
      <c r="C27" s="775" t="s">
        <v>73</v>
      </c>
      <c r="D27" s="759">
        <v>0</v>
      </c>
      <c r="E27" s="760">
        <v>0</v>
      </c>
      <c r="F27" s="757"/>
    </row>
    <row r="28" spans="1:6" x14ac:dyDescent="0.25">
      <c r="A28" s="726" t="s">
        <v>438</v>
      </c>
      <c r="B28" s="774">
        <v>543</v>
      </c>
      <c r="C28" s="775" t="s">
        <v>76</v>
      </c>
      <c r="D28" s="759">
        <v>0</v>
      </c>
      <c r="E28" s="760">
        <v>0</v>
      </c>
      <c r="F28" s="757"/>
    </row>
    <row r="29" spans="1:6" x14ac:dyDescent="0.25">
      <c r="A29" s="726" t="s">
        <v>439</v>
      </c>
      <c r="B29" s="774">
        <v>544</v>
      </c>
      <c r="C29" s="775" t="s">
        <v>79</v>
      </c>
      <c r="D29" s="759">
        <v>0</v>
      </c>
      <c r="E29" s="760">
        <v>0</v>
      </c>
      <c r="F29" s="757"/>
    </row>
    <row r="30" spans="1:6" x14ac:dyDescent="0.25">
      <c r="A30" s="726" t="s">
        <v>440</v>
      </c>
      <c r="B30" s="774">
        <v>545</v>
      </c>
      <c r="C30" s="775" t="s">
        <v>82</v>
      </c>
      <c r="D30" s="759">
        <v>0</v>
      </c>
      <c r="E30" s="760">
        <v>0</v>
      </c>
      <c r="F30" s="757"/>
    </row>
    <row r="31" spans="1:6" x14ac:dyDescent="0.25">
      <c r="A31" s="726" t="s">
        <v>441</v>
      </c>
      <c r="B31" s="774">
        <v>546</v>
      </c>
      <c r="C31" s="775" t="s">
        <v>85</v>
      </c>
      <c r="D31" s="759">
        <v>0</v>
      </c>
      <c r="E31" s="760">
        <v>0</v>
      </c>
      <c r="F31" s="757"/>
    </row>
    <row r="32" spans="1:6" x14ac:dyDescent="0.25">
      <c r="A32" s="726" t="s">
        <v>442</v>
      </c>
      <c r="B32" s="774">
        <v>548</v>
      </c>
      <c r="C32" s="775" t="s">
        <v>88</v>
      </c>
      <c r="D32" s="759">
        <v>0</v>
      </c>
      <c r="E32" s="760">
        <v>0</v>
      </c>
      <c r="F32" s="757"/>
    </row>
    <row r="33" spans="1:6" x14ac:dyDescent="0.25">
      <c r="A33" s="726" t="s">
        <v>443</v>
      </c>
      <c r="B33" s="774">
        <v>549</v>
      </c>
      <c r="C33" s="775" t="s">
        <v>91</v>
      </c>
      <c r="D33" s="759">
        <v>0</v>
      </c>
      <c r="E33" s="760">
        <v>10.631460000000002</v>
      </c>
      <c r="F33" s="757"/>
    </row>
    <row r="34" spans="1:6" ht="12.75" customHeight="1" x14ac:dyDescent="0.25">
      <c r="A34" s="726" t="s">
        <v>444</v>
      </c>
      <c r="B34" s="774" t="s">
        <v>445</v>
      </c>
      <c r="C34" s="775" t="s">
        <v>94</v>
      </c>
      <c r="D34" s="792">
        <f>SUM(D35:D39)</f>
        <v>0</v>
      </c>
      <c r="E34" s="789">
        <f>SUM(E35:E39)</f>
        <v>0</v>
      </c>
      <c r="F34" s="757"/>
    </row>
    <row r="35" spans="1:6" x14ac:dyDescent="0.25">
      <c r="A35" s="726" t="s">
        <v>446</v>
      </c>
      <c r="B35" s="774">
        <v>551</v>
      </c>
      <c r="C35" s="775" t="s">
        <v>97</v>
      </c>
      <c r="D35" s="759">
        <v>0</v>
      </c>
      <c r="E35" s="760">
        <v>0</v>
      </c>
      <c r="F35" s="757"/>
    </row>
    <row r="36" spans="1:6" ht="12.75" customHeight="1" x14ac:dyDescent="0.25">
      <c r="A36" s="726" t="s">
        <v>447</v>
      </c>
      <c r="B36" s="774">
        <v>552</v>
      </c>
      <c r="C36" s="775" t="s">
        <v>100</v>
      </c>
      <c r="D36" s="759">
        <v>0</v>
      </c>
      <c r="E36" s="760">
        <v>0</v>
      </c>
      <c r="F36" s="757"/>
    </row>
    <row r="37" spans="1:6" x14ac:dyDescent="0.25">
      <c r="A37" s="726" t="s">
        <v>448</v>
      </c>
      <c r="B37" s="774">
        <v>553</v>
      </c>
      <c r="C37" s="775" t="s">
        <v>103</v>
      </c>
      <c r="D37" s="759">
        <v>0</v>
      </c>
      <c r="E37" s="760">
        <v>0</v>
      </c>
      <c r="F37" s="757"/>
    </row>
    <row r="38" spans="1:6" x14ac:dyDescent="0.25">
      <c r="A38" s="726" t="s">
        <v>449</v>
      </c>
      <c r="B38" s="774">
        <v>554</v>
      </c>
      <c r="C38" s="775" t="s">
        <v>106</v>
      </c>
      <c r="D38" s="759">
        <v>0</v>
      </c>
      <c r="E38" s="760">
        <v>0</v>
      </c>
      <c r="F38" s="757"/>
    </row>
    <row r="39" spans="1:6" x14ac:dyDescent="0.25">
      <c r="A39" s="726" t="s">
        <v>450</v>
      </c>
      <c r="B39" s="774" t="s">
        <v>451</v>
      </c>
      <c r="C39" s="775" t="s">
        <v>109</v>
      </c>
      <c r="D39" s="759">
        <v>0</v>
      </c>
      <c r="E39" s="760">
        <v>0</v>
      </c>
      <c r="F39" s="757"/>
    </row>
    <row r="40" spans="1:6" x14ac:dyDescent="0.25">
      <c r="A40" s="726" t="s">
        <v>452</v>
      </c>
      <c r="B40" s="774" t="s">
        <v>453</v>
      </c>
      <c r="C40" s="775" t="s">
        <v>112</v>
      </c>
      <c r="D40" s="792">
        <f>SUM(D41:D41)</f>
        <v>0</v>
      </c>
      <c r="E40" s="789">
        <f>SUM(E41:E41)</f>
        <v>0</v>
      </c>
      <c r="F40" s="757"/>
    </row>
    <row r="41" spans="1:6" x14ac:dyDescent="0.25">
      <c r="A41" s="726" t="s">
        <v>454</v>
      </c>
      <c r="B41" s="774">
        <v>581</v>
      </c>
      <c r="C41" s="775" t="s">
        <v>115</v>
      </c>
      <c r="D41" s="759">
        <v>0</v>
      </c>
      <c r="E41" s="760">
        <v>0</v>
      </c>
      <c r="F41" s="757"/>
    </row>
    <row r="42" spans="1:6" x14ac:dyDescent="0.25">
      <c r="A42" s="726" t="s">
        <v>455</v>
      </c>
      <c r="B42" s="774" t="s">
        <v>456</v>
      </c>
      <c r="C42" s="775" t="s">
        <v>118</v>
      </c>
      <c r="D42" s="792">
        <f>D43</f>
        <v>0</v>
      </c>
      <c r="E42" s="789">
        <f>E43</f>
        <v>0</v>
      </c>
      <c r="F42" s="757"/>
    </row>
    <row r="43" spans="1:6" ht="14.25" customHeight="1" x14ac:dyDescent="0.25">
      <c r="A43" s="726" t="s">
        <v>457</v>
      </c>
      <c r="B43" s="774">
        <v>59</v>
      </c>
      <c r="C43" s="775" t="s">
        <v>121</v>
      </c>
      <c r="D43" s="759">
        <v>0</v>
      </c>
      <c r="E43" s="760">
        <v>0</v>
      </c>
      <c r="F43" s="757"/>
    </row>
    <row r="44" spans="1:6" ht="24.75" customHeight="1" thickBot="1" x14ac:dyDescent="0.3">
      <c r="A44" s="740" t="s">
        <v>458</v>
      </c>
      <c r="B44" s="776" t="s">
        <v>459</v>
      </c>
      <c r="C44" s="775" t="s">
        <v>124</v>
      </c>
      <c r="D44" s="790">
        <f>D7+D14+D18+D24+D26+D34+D40+D42</f>
        <v>3495.6955799999996</v>
      </c>
      <c r="E44" s="791">
        <f>E7+E14+E18+E24+E26+E34+E40+E42</f>
        <v>6095.8966300000002</v>
      </c>
      <c r="F44" s="757"/>
    </row>
    <row r="45" spans="1:6" ht="12.75" customHeight="1" thickBot="1" x14ac:dyDescent="0.3">
      <c r="A45" s="1026" t="s">
        <v>460</v>
      </c>
      <c r="B45" s="1027"/>
      <c r="C45" s="1027"/>
      <c r="D45" s="1027"/>
      <c r="E45" s="1028"/>
      <c r="F45" s="754"/>
    </row>
    <row r="46" spans="1:6" ht="12.75" customHeight="1" x14ac:dyDescent="0.25">
      <c r="A46" s="748" t="s">
        <v>461</v>
      </c>
      <c r="B46" s="777" t="s">
        <v>462</v>
      </c>
      <c r="C46" s="775" t="s">
        <v>130</v>
      </c>
      <c r="D46" s="792">
        <f>SUM(D47:D47)</f>
        <v>269</v>
      </c>
      <c r="E46" s="787">
        <f>SUM(E47:E47)</f>
        <v>0</v>
      </c>
      <c r="F46" s="754"/>
    </row>
    <row r="47" spans="1:6" ht="12.75" customHeight="1" x14ac:dyDescent="0.25">
      <c r="A47" s="726" t="s">
        <v>463</v>
      </c>
      <c r="B47" s="778">
        <v>691</v>
      </c>
      <c r="C47" s="775" t="s">
        <v>133</v>
      </c>
      <c r="D47" s="909">
        <v>269</v>
      </c>
      <c r="E47" s="760">
        <v>0</v>
      </c>
      <c r="F47" s="754"/>
    </row>
    <row r="48" spans="1:6" ht="12.75" customHeight="1" x14ac:dyDescent="0.25">
      <c r="A48" s="726" t="s">
        <v>464</v>
      </c>
      <c r="B48" s="777" t="s">
        <v>465</v>
      </c>
      <c r="C48" s="775" t="s">
        <v>136</v>
      </c>
      <c r="D48" s="792">
        <f>SUM(D49:D51)</f>
        <v>0</v>
      </c>
      <c r="E48" s="789">
        <f>SUM(E49:E51)</f>
        <v>0</v>
      </c>
      <c r="F48" s="754"/>
    </row>
    <row r="49" spans="1:6" ht="12.75" customHeight="1" x14ac:dyDescent="0.25">
      <c r="A49" s="726" t="s">
        <v>466</v>
      </c>
      <c r="B49" s="778">
        <v>681</v>
      </c>
      <c r="C49" s="775" t="s">
        <v>139</v>
      </c>
      <c r="D49" s="758" t="s">
        <v>1040</v>
      </c>
      <c r="E49" s="760" t="s">
        <v>1040</v>
      </c>
      <c r="F49" s="754"/>
    </row>
    <row r="50" spans="1:6" ht="12.75" customHeight="1" x14ac:dyDescent="0.25">
      <c r="A50" s="726" t="s">
        <v>467</v>
      </c>
      <c r="B50" s="778">
        <v>682</v>
      </c>
      <c r="C50" s="775" t="s">
        <v>142</v>
      </c>
      <c r="D50" s="908" t="s">
        <v>1040</v>
      </c>
      <c r="E50" s="760" t="s">
        <v>1040</v>
      </c>
      <c r="F50" s="754"/>
    </row>
    <row r="51" spans="1:6" ht="12.75" customHeight="1" x14ac:dyDescent="0.25">
      <c r="A51" s="726" t="s">
        <v>468</v>
      </c>
      <c r="B51" s="778">
        <v>684</v>
      </c>
      <c r="C51" s="775" t="s">
        <v>145</v>
      </c>
      <c r="D51" s="758" t="s">
        <v>1040</v>
      </c>
      <c r="E51" s="760" t="s">
        <v>1040</v>
      </c>
      <c r="F51" s="754"/>
    </row>
    <row r="52" spans="1:6" x14ac:dyDescent="0.25">
      <c r="A52" s="726" t="s">
        <v>469</v>
      </c>
      <c r="B52" s="779" t="s">
        <v>470</v>
      </c>
      <c r="C52" s="775" t="s">
        <v>148</v>
      </c>
      <c r="D52" s="909">
        <v>1822.12069</v>
      </c>
      <c r="E52" s="760">
        <v>6096.2769000000008</v>
      </c>
      <c r="F52" s="757"/>
    </row>
    <row r="53" spans="1:6" x14ac:dyDescent="0.25">
      <c r="A53" s="726" t="s">
        <v>471</v>
      </c>
      <c r="B53" s="777" t="s">
        <v>472</v>
      </c>
      <c r="C53" s="775" t="s">
        <v>151</v>
      </c>
      <c r="D53" s="792">
        <f>SUM(D54:D59)</f>
        <v>0.72614000000000001</v>
      </c>
      <c r="E53" s="793">
        <f>SUM(E54:E59)</f>
        <v>159.501</v>
      </c>
      <c r="F53" s="757"/>
    </row>
    <row r="54" spans="1:6" x14ac:dyDescent="0.25">
      <c r="A54" s="726" t="s">
        <v>473</v>
      </c>
      <c r="B54" s="779">
        <v>641.64200000000005</v>
      </c>
      <c r="C54" s="775" t="s">
        <v>154</v>
      </c>
      <c r="D54" s="759">
        <v>0</v>
      </c>
      <c r="E54" s="760">
        <v>37</v>
      </c>
      <c r="F54" s="757"/>
    </row>
    <row r="55" spans="1:6" x14ac:dyDescent="0.25">
      <c r="A55" s="726" t="s">
        <v>474</v>
      </c>
      <c r="B55" s="780">
        <v>643</v>
      </c>
      <c r="C55" s="775" t="s">
        <v>157</v>
      </c>
      <c r="D55" s="759">
        <v>0</v>
      </c>
      <c r="E55" s="760">
        <v>0</v>
      </c>
      <c r="F55" s="757"/>
    </row>
    <row r="56" spans="1:6" x14ac:dyDescent="0.25">
      <c r="A56" s="726" t="s">
        <v>475</v>
      </c>
      <c r="B56" s="778">
        <v>644</v>
      </c>
      <c r="C56" s="775" t="s">
        <v>160</v>
      </c>
      <c r="D56" s="759">
        <v>0</v>
      </c>
      <c r="E56" s="761">
        <v>0</v>
      </c>
      <c r="F56" s="757"/>
    </row>
    <row r="57" spans="1:6" x14ac:dyDescent="0.25">
      <c r="A57" s="726" t="s">
        <v>476</v>
      </c>
      <c r="B57" s="778">
        <v>645</v>
      </c>
      <c r="C57" s="775" t="s">
        <v>163</v>
      </c>
      <c r="D57" s="759">
        <v>0</v>
      </c>
      <c r="E57" s="760">
        <v>0</v>
      </c>
      <c r="F57" s="757"/>
    </row>
    <row r="58" spans="1:6" x14ac:dyDescent="0.25">
      <c r="A58" s="726" t="s">
        <v>477</v>
      </c>
      <c r="B58" s="778">
        <v>648</v>
      </c>
      <c r="C58" s="775" t="s">
        <v>166</v>
      </c>
      <c r="D58" s="759">
        <v>0</v>
      </c>
      <c r="E58" s="760">
        <v>0</v>
      </c>
      <c r="F58" s="757"/>
    </row>
    <row r="59" spans="1:6" x14ac:dyDescent="0.25">
      <c r="A59" s="726" t="s">
        <v>478</v>
      </c>
      <c r="B59" s="778">
        <v>649</v>
      </c>
      <c r="C59" s="775" t="s">
        <v>169</v>
      </c>
      <c r="D59" s="759">
        <v>0.72614000000000001</v>
      </c>
      <c r="E59" s="760">
        <v>122.501</v>
      </c>
      <c r="F59" s="757"/>
    </row>
    <row r="60" spans="1:6" x14ac:dyDescent="0.25">
      <c r="A60" s="726" t="s">
        <v>479</v>
      </c>
      <c r="B60" s="777" t="s">
        <v>480</v>
      </c>
      <c r="C60" s="775" t="s">
        <v>172</v>
      </c>
      <c r="D60" s="792">
        <f>SUM(D61:D65)</f>
        <v>0</v>
      </c>
      <c r="E60" s="793">
        <f>SUM(E61:E65)</f>
        <v>2</v>
      </c>
      <c r="F60" s="757"/>
    </row>
    <row r="61" spans="1:6" x14ac:dyDescent="0.25">
      <c r="A61" s="726" t="s">
        <v>481</v>
      </c>
      <c r="B61" s="778">
        <v>652</v>
      </c>
      <c r="C61" s="775" t="s">
        <v>174</v>
      </c>
      <c r="D61" s="759">
        <v>0</v>
      </c>
      <c r="E61" s="760">
        <v>0</v>
      </c>
      <c r="F61" s="757"/>
    </row>
    <row r="62" spans="1:6" x14ac:dyDescent="0.25">
      <c r="A62" s="726" t="s">
        <v>482</v>
      </c>
      <c r="B62" s="778">
        <v>653</v>
      </c>
      <c r="C62" s="775" t="s">
        <v>177</v>
      </c>
      <c r="D62" s="759">
        <v>0</v>
      </c>
      <c r="E62" s="760">
        <v>0</v>
      </c>
      <c r="F62" s="757"/>
    </row>
    <row r="63" spans="1:6" x14ac:dyDescent="0.25">
      <c r="A63" s="726" t="s">
        <v>483</v>
      </c>
      <c r="B63" s="778">
        <v>654</v>
      </c>
      <c r="C63" s="775" t="s">
        <v>180</v>
      </c>
      <c r="D63" s="759">
        <v>0</v>
      </c>
      <c r="E63" s="760">
        <v>2</v>
      </c>
      <c r="F63" s="757"/>
    </row>
    <row r="64" spans="1:6" x14ac:dyDescent="0.25">
      <c r="A64" s="726" t="s">
        <v>484</v>
      </c>
      <c r="B64" s="778">
        <v>655</v>
      </c>
      <c r="C64" s="775" t="s">
        <v>183</v>
      </c>
      <c r="D64" s="759">
        <v>0</v>
      </c>
      <c r="E64" s="760">
        <v>0</v>
      </c>
      <c r="F64" s="757"/>
    </row>
    <row r="65" spans="1:6" x14ac:dyDescent="0.25">
      <c r="A65" s="726" t="s">
        <v>485</v>
      </c>
      <c r="B65" s="778">
        <v>657</v>
      </c>
      <c r="C65" s="775" t="s">
        <v>186</v>
      </c>
      <c r="D65" s="759">
        <v>0</v>
      </c>
      <c r="E65" s="760">
        <v>0</v>
      </c>
      <c r="F65" s="757"/>
    </row>
    <row r="66" spans="1:6" ht="13.5" thickBot="1" x14ac:dyDescent="0.3">
      <c r="A66" s="740" t="s">
        <v>486</v>
      </c>
      <c r="B66" s="776" t="s">
        <v>487</v>
      </c>
      <c r="C66" s="781" t="s">
        <v>189</v>
      </c>
      <c r="D66" s="790">
        <f>D46+D48+D52+D53+D60</f>
        <v>2091.84683</v>
      </c>
      <c r="E66" s="791">
        <f>E46+E48+E52+E53+E60</f>
        <v>6257.777900000001</v>
      </c>
      <c r="F66" s="757"/>
    </row>
    <row r="67" spans="1:6" x14ac:dyDescent="0.25">
      <c r="A67" s="734" t="s">
        <v>488</v>
      </c>
      <c r="B67" s="777" t="s">
        <v>489</v>
      </c>
      <c r="C67" s="773" t="s">
        <v>192</v>
      </c>
      <c r="D67" s="786">
        <f>D66-D44+D42</f>
        <v>-1403.8487499999997</v>
      </c>
      <c r="E67" s="787">
        <f>E66-E44+E42</f>
        <v>161.88127000000077</v>
      </c>
      <c r="F67" s="757"/>
    </row>
    <row r="68" spans="1:6" x14ac:dyDescent="0.25">
      <c r="A68" s="782" t="s">
        <v>490</v>
      </c>
      <c r="B68" s="777" t="s">
        <v>491</v>
      </c>
      <c r="C68" s="775" t="s">
        <v>195</v>
      </c>
      <c r="D68" s="993">
        <v>0</v>
      </c>
      <c r="E68" s="994">
        <v>0</v>
      </c>
      <c r="F68" s="757"/>
    </row>
    <row r="69" spans="1:6" x14ac:dyDescent="0.25">
      <c r="A69" s="734"/>
      <c r="B69" s="783"/>
      <c r="C69" s="775"/>
      <c r="D69" s="1013" t="s">
        <v>492</v>
      </c>
      <c r="E69" s="1014"/>
      <c r="F69" s="757"/>
    </row>
    <row r="70" spans="1:6" x14ac:dyDescent="0.25">
      <c r="A70" s="734" t="s">
        <v>493</v>
      </c>
      <c r="B70" s="784" t="s">
        <v>494</v>
      </c>
      <c r="C70" s="775" t="s">
        <v>198</v>
      </c>
      <c r="D70" s="1015">
        <f>+D67+E67</f>
        <v>-1241.9674799999989</v>
      </c>
      <c r="E70" s="1016"/>
      <c r="F70" s="757"/>
    </row>
    <row r="71" spans="1:6" ht="13.5" thickBot="1" x14ac:dyDescent="0.3">
      <c r="A71" s="785" t="s">
        <v>495</v>
      </c>
      <c r="B71" s="752" t="s">
        <v>496</v>
      </c>
      <c r="C71" s="781" t="s">
        <v>201</v>
      </c>
      <c r="D71" s="1017">
        <f>D68+E68</f>
        <v>0</v>
      </c>
      <c r="E71" s="1018"/>
      <c r="F71" s="757"/>
    </row>
    <row r="72" spans="1:6" ht="12.75" customHeight="1" x14ac:dyDescent="0.25">
      <c r="A72" s="762"/>
      <c r="B72" s="714"/>
      <c r="C72" s="714"/>
    </row>
    <row r="73" spans="1:6" ht="12.75" customHeight="1" x14ac:dyDescent="0.25">
      <c r="A73" s="710" t="s">
        <v>395</v>
      </c>
      <c r="B73" s="714"/>
      <c r="C73" s="714"/>
    </row>
    <row r="74" spans="1:6" ht="12.75" customHeight="1" x14ac:dyDescent="0.25">
      <c r="A74" s="705" t="s">
        <v>497</v>
      </c>
      <c r="B74" s="714"/>
      <c r="C74" s="714"/>
    </row>
    <row r="75" spans="1:6" x14ac:dyDescent="0.25">
      <c r="A75" s="705" t="s">
        <v>498</v>
      </c>
      <c r="B75" s="715"/>
      <c r="C75" s="715"/>
    </row>
    <row r="76" spans="1:6" x14ac:dyDescent="0.25">
      <c r="A76" s="705" t="s">
        <v>398</v>
      </c>
      <c r="B76" s="715"/>
      <c r="C76" s="715"/>
    </row>
    <row r="77" spans="1:6" x14ac:dyDescent="0.25">
      <c r="A77" s="705" t="s">
        <v>399</v>
      </c>
    </row>
    <row r="79" spans="1:6" x14ac:dyDescent="0.25">
      <c r="A79" s="24" t="s">
        <v>499</v>
      </c>
    </row>
    <row r="80" spans="1:6" ht="15" customHeight="1" x14ac:dyDescent="0.25">
      <c r="A80" s="1012" t="s">
        <v>500</v>
      </c>
      <c r="B80" s="1012"/>
      <c r="C80" s="1012"/>
      <c r="D80" s="1012"/>
      <c r="E80" s="1012"/>
    </row>
  </sheetData>
  <mergeCells count="10">
    <mergeCell ref="D69:E69"/>
    <mergeCell ref="D70:E70"/>
    <mergeCell ref="D71:E71"/>
    <mergeCell ref="A80:E80"/>
    <mergeCell ref="A1:E1"/>
    <mergeCell ref="A2:E2"/>
    <mergeCell ref="A3:E3"/>
    <mergeCell ref="A4:E4"/>
    <mergeCell ref="B6:C6"/>
    <mergeCell ref="A45:E45"/>
  </mergeCells>
  <pageMargins left="0.70866141732283472" right="0" top="0.39370078740157483" bottom="0.39370078740157483" header="0.51181102362204722" footer="0.51181102362204722"/>
  <pageSetup paperSize="9" scale="80" orientation="portrait" r:id="rId1"/>
  <headerFooter alignWithMargins="0"/>
  <rowBreaks count="1" manualBreakCount="1">
    <brk id="4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4DDD6-1D21-4E3C-B1E9-E8963C4DCF5A}">
  <dimension ref="A1:G26"/>
  <sheetViews>
    <sheetView workbookViewId="0">
      <selection activeCell="B9" sqref="B9"/>
    </sheetView>
  </sheetViews>
  <sheetFormatPr defaultRowHeight="12.75" x14ac:dyDescent="0.25"/>
  <cols>
    <col min="1" max="1" width="46.85546875" style="15" customWidth="1"/>
    <col min="2" max="2" width="14.5703125" style="15" customWidth="1"/>
    <col min="3" max="3" width="15" style="15" customWidth="1"/>
    <col min="4" max="4" width="17.42578125" style="15" customWidth="1"/>
    <col min="5" max="16384" width="9.140625" style="15"/>
  </cols>
  <sheetData>
    <row r="1" spans="1:7" ht="15.75" x14ac:dyDescent="0.25">
      <c r="A1" s="11" t="s">
        <v>501</v>
      </c>
      <c r="B1" s="12"/>
      <c r="C1" s="12"/>
      <c r="E1" s="105"/>
      <c r="F1" s="12"/>
      <c r="G1" s="12"/>
    </row>
    <row r="2" spans="1:7" ht="13.5" thickBot="1" x14ac:dyDescent="0.25">
      <c r="A2" s="34"/>
      <c r="B2" s="34"/>
      <c r="C2" s="34"/>
      <c r="D2" s="13" t="s">
        <v>502</v>
      </c>
      <c r="E2" s="34"/>
      <c r="F2" s="12"/>
      <c r="G2" s="12"/>
    </row>
    <row r="3" spans="1:7" s="28" customFormat="1" ht="26.25" thickBot="1" x14ac:dyDescent="0.3">
      <c r="A3" s="35" t="s">
        <v>503</v>
      </c>
      <c r="B3" s="36" t="s">
        <v>504</v>
      </c>
      <c r="C3" s="37" t="s">
        <v>505</v>
      </c>
      <c r="D3" s="38" t="s">
        <v>506</v>
      </c>
      <c r="E3" s="27"/>
      <c r="F3" s="27"/>
      <c r="G3" s="27"/>
    </row>
    <row r="4" spans="1:7" x14ac:dyDescent="0.25">
      <c r="A4" s="39" t="s">
        <v>1012</v>
      </c>
      <c r="B4" s="221">
        <v>5</v>
      </c>
      <c r="C4" s="222">
        <v>122</v>
      </c>
      <c r="D4" s="223">
        <f>SUM(B4:C4)</f>
        <v>127</v>
      </c>
      <c r="E4" s="12"/>
      <c r="F4" s="12"/>
      <c r="G4" s="12"/>
    </row>
    <row r="5" spans="1:7" x14ac:dyDescent="0.25">
      <c r="A5" s="40"/>
      <c r="B5" s="224"/>
      <c r="C5" s="157"/>
      <c r="D5" s="223">
        <f t="shared" ref="D5:D10" si="0">SUM(B5:C5)</f>
        <v>0</v>
      </c>
      <c r="E5" s="12"/>
      <c r="F5" s="41"/>
      <c r="G5" s="12"/>
    </row>
    <row r="6" spans="1:7" x14ac:dyDescent="0.25">
      <c r="A6" s="40"/>
      <c r="B6" s="224"/>
      <c r="C6" s="157"/>
      <c r="D6" s="223">
        <f t="shared" si="0"/>
        <v>0</v>
      </c>
      <c r="E6" s="12"/>
      <c r="F6" s="42"/>
      <c r="G6" s="12"/>
    </row>
    <row r="7" spans="1:7" x14ac:dyDescent="0.25">
      <c r="A7" s="40"/>
      <c r="B7" s="224"/>
      <c r="C7" s="157"/>
      <c r="D7" s="223">
        <f t="shared" si="0"/>
        <v>0</v>
      </c>
      <c r="E7" s="12"/>
      <c r="F7" s="42"/>
      <c r="G7" s="12"/>
    </row>
    <row r="8" spans="1:7" x14ac:dyDescent="0.25">
      <c r="A8" s="448" t="s">
        <v>507</v>
      </c>
      <c r="B8" s="224"/>
      <c r="C8" s="157"/>
      <c r="D8" s="223">
        <f t="shared" si="0"/>
        <v>0</v>
      </c>
      <c r="E8" s="12"/>
      <c r="F8" s="42"/>
      <c r="G8" s="12"/>
    </row>
    <row r="9" spans="1:7" x14ac:dyDescent="0.25">
      <c r="A9" s="448" t="s">
        <v>508</v>
      </c>
      <c r="B9" s="224"/>
      <c r="C9" s="157"/>
      <c r="D9" s="223">
        <f t="shared" si="0"/>
        <v>0</v>
      </c>
      <c r="E9" s="12"/>
      <c r="F9" s="12"/>
      <c r="G9" s="12"/>
    </row>
    <row r="10" spans="1:7" ht="12.75" customHeight="1" thickBot="1" x14ac:dyDescent="0.3">
      <c r="A10" s="449" t="s">
        <v>509</v>
      </c>
      <c r="B10" s="225"/>
      <c r="C10" s="162"/>
      <c r="D10" s="223">
        <f t="shared" si="0"/>
        <v>0</v>
      </c>
      <c r="E10" s="12"/>
      <c r="F10" s="12"/>
      <c r="G10" s="12"/>
    </row>
    <row r="11" spans="1:7" ht="18.75" customHeight="1" thickBot="1" x14ac:dyDescent="0.3">
      <c r="A11" s="450" t="s">
        <v>510</v>
      </c>
      <c r="B11" s="226">
        <f>SUM(B4:B10)</f>
        <v>5</v>
      </c>
      <c r="C11" s="226">
        <f>SUM(C4:C10)</f>
        <v>122</v>
      </c>
      <c r="D11" s="227">
        <f>SUM(D4:D10)</f>
        <v>127</v>
      </c>
      <c r="E11" s="41"/>
      <c r="F11" s="12"/>
      <c r="G11" s="12"/>
    </row>
    <row r="12" spans="1:7" x14ac:dyDescent="0.25">
      <c r="A12" s="43"/>
      <c r="B12" s="12"/>
      <c r="C12" s="12"/>
      <c r="D12" s="12"/>
      <c r="E12" s="12"/>
      <c r="F12" s="12"/>
      <c r="G12" s="12"/>
    </row>
    <row r="13" spans="1:7" x14ac:dyDescent="0.25">
      <c r="A13" s="12" t="s">
        <v>395</v>
      </c>
      <c r="B13" s="25"/>
      <c r="C13" s="25"/>
      <c r="D13" s="25"/>
      <c r="E13" s="12"/>
      <c r="F13" s="12"/>
      <c r="G13" s="12"/>
    </row>
    <row r="14" spans="1:7" x14ac:dyDescent="0.25">
      <c r="A14" s="1029" t="s">
        <v>511</v>
      </c>
      <c r="B14" s="1029"/>
      <c r="C14" s="1029"/>
      <c r="D14" s="1029"/>
      <c r="E14" s="12"/>
      <c r="F14" s="12"/>
      <c r="G14" s="12"/>
    </row>
    <row r="15" spans="1:7" x14ac:dyDescent="0.25">
      <c r="A15" s="12" t="s">
        <v>512</v>
      </c>
      <c r="B15" s="12"/>
      <c r="C15" s="12"/>
      <c r="D15" s="12"/>
      <c r="E15" s="12"/>
      <c r="F15" s="12"/>
      <c r="G15" s="12"/>
    </row>
    <row r="16" spans="1:7" x14ac:dyDescent="0.25">
      <c r="A16" s="12" t="s">
        <v>513</v>
      </c>
      <c r="B16" s="12"/>
      <c r="C16" s="12"/>
      <c r="D16" s="12"/>
      <c r="E16" s="41"/>
      <c r="F16" s="12"/>
      <c r="G16" s="12"/>
    </row>
    <row r="17" spans="1:7" x14ac:dyDescent="0.25">
      <c r="A17" s="12"/>
      <c r="B17" s="12"/>
      <c r="C17" s="12"/>
      <c r="D17" s="12"/>
      <c r="E17" s="12"/>
      <c r="F17" s="12"/>
      <c r="G17" s="12"/>
    </row>
    <row r="18" spans="1:7" x14ac:dyDescent="0.25">
      <c r="A18" s="12"/>
      <c r="B18" s="12"/>
      <c r="C18" s="12"/>
      <c r="D18" s="12"/>
      <c r="E18" s="12"/>
      <c r="F18" s="12"/>
      <c r="G18" s="12"/>
    </row>
    <row r="19" spans="1:7" x14ac:dyDescent="0.25">
      <c r="A19" s="12"/>
      <c r="B19" s="12"/>
      <c r="C19" s="12"/>
      <c r="D19" s="12"/>
      <c r="E19" s="12"/>
      <c r="F19" s="12"/>
      <c r="G19" s="12"/>
    </row>
    <row r="20" spans="1:7" x14ac:dyDescent="0.25">
      <c r="A20" s="12"/>
      <c r="B20" s="12"/>
      <c r="C20" s="12"/>
      <c r="D20" s="12"/>
      <c r="E20" s="12"/>
      <c r="F20" s="12"/>
      <c r="G20" s="12"/>
    </row>
    <row r="21" spans="1:7" x14ac:dyDescent="0.25">
      <c r="A21" s="12"/>
      <c r="B21" s="12"/>
      <c r="C21" s="12"/>
      <c r="D21" s="12"/>
      <c r="E21" s="12"/>
      <c r="F21" s="12"/>
      <c r="G21" s="12"/>
    </row>
    <row r="22" spans="1:7" x14ac:dyDescent="0.25">
      <c r="A22" s="12"/>
      <c r="B22" s="12"/>
      <c r="C22" s="12"/>
      <c r="D22" s="12"/>
      <c r="E22" s="12"/>
      <c r="F22" s="12"/>
      <c r="G22" s="12"/>
    </row>
    <row r="23" spans="1:7" x14ac:dyDescent="0.25">
      <c r="A23" s="12"/>
      <c r="B23" s="12"/>
      <c r="C23" s="12"/>
      <c r="D23" s="12"/>
      <c r="E23" s="12"/>
      <c r="F23" s="12"/>
      <c r="G23" s="12"/>
    </row>
    <row r="24" spans="1:7" x14ac:dyDescent="0.25">
      <c r="A24" s="12"/>
      <c r="B24" s="12"/>
      <c r="C24" s="12"/>
      <c r="D24" s="12"/>
      <c r="E24" s="12"/>
      <c r="F24" s="12"/>
      <c r="G24" s="12"/>
    </row>
    <row r="25" spans="1:7" x14ac:dyDescent="0.25">
      <c r="A25" s="12"/>
      <c r="B25" s="12"/>
      <c r="C25" s="12"/>
      <c r="D25" s="12"/>
      <c r="E25" s="12"/>
      <c r="F25" s="12"/>
      <c r="G25" s="12"/>
    </row>
    <row r="26" spans="1:7" x14ac:dyDescent="0.25">
      <c r="A26" s="12"/>
      <c r="B26" s="12"/>
      <c r="C26" s="12"/>
      <c r="D26" s="12"/>
      <c r="E26" s="12"/>
      <c r="F26" s="12"/>
      <c r="G26" s="12"/>
    </row>
  </sheetData>
  <sheetProtection formatRows="0" insertRows="0" deleteRows="0"/>
  <customSheetViews>
    <customSheetView guid="{2AF6EA2A-E5C5-45EB-B6C4-875AD1E4E056}">
      <pageMargins left="0" right="0" top="0" bottom="0" header="0" footer="0"/>
      <printOptions horizontalCentered="1"/>
      <pageSetup paperSize="9" orientation="landscape" cellComments="asDisplayed" horizontalDpi="300" verticalDpi="300" r:id="rId1"/>
      <headerFooter alignWithMargins="0"/>
    </customSheetView>
  </customSheetViews>
  <mergeCells count="1">
    <mergeCell ref="A14:D14"/>
  </mergeCells>
  <printOptions horizontalCentered="1"/>
  <pageMargins left="0.78740157480314965" right="0.78740157480314965" top="0.98425196850393704" bottom="0.98425196850393704" header="0.51181102362204722" footer="0.51181102362204722"/>
  <pageSetup paperSize="9" orientation="landscape" cellComments="asDisplayed"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02336-03EB-4B2B-83C8-CBB83E6BEEAA}">
  <dimension ref="A1:F3"/>
  <sheetViews>
    <sheetView workbookViewId="0">
      <selection activeCell="F24" sqref="F24"/>
    </sheetView>
  </sheetViews>
  <sheetFormatPr defaultRowHeight="15" x14ac:dyDescent="0.25"/>
  <cols>
    <col min="1" max="1" width="46.5703125" style="119" customWidth="1"/>
    <col min="2" max="2" width="5.5703125" style="122" customWidth="1"/>
    <col min="3" max="3" width="14.140625" style="119" customWidth="1"/>
    <col min="4" max="4" width="13.42578125" style="119" customWidth="1"/>
    <col min="5" max="5" width="12.85546875" style="119" customWidth="1"/>
    <col min="6" max="6" width="13.5703125" style="119" customWidth="1"/>
    <col min="7" max="16384" width="9.140625" style="119"/>
  </cols>
  <sheetData>
    <row r="1" spans="1:6" ht="15.75" x14ac:dyDescent="0.25">
      <c r="A1" s="47" t="s">
        <v>514</v>
      </c>
    </row>
    <row r="2" spans="1:6" x14ac:dyDescent="0.25">
      <c r="F2" s="324"/>
    </row>
    <row r="3" spans="1:6" x14ac:dyDescent="0.25">
      <c r="A3" s="119" t="s">
        <v>515</v>
      </c>
    </row>
  </sheetData>
  <pageMargins left="0.70866141732283472" right="0.70866141732283472" top="0.78740157480314965" bottom="0.78740157480314965" header="0.31496062992125984"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8D0E1-F9B1-44DD-BD6A-7B14676809DE}">
  <dimension ref="A1:P64"/>
  <sheetViews>
    <sheetView zoomScale="96" zoomScaleNormal="96" workbookViewId="0">
      <selection activeCell="H14" sqref="H14"/>
    </sheetView>
  </sheetViews>
  <sheetFormatPr defaultRowHeight="12.75" x14ac:dyDescent="0.25"/>
  <cols>
    <col min="1" max="1" width="1.42578125" style="15" customWidth="1"/>
    <col min="2" max="2" width="4.42578125" style="15" customWidth="1"/>
    <col min="3" max="3" width="3.140625" style="15" customWidth="1"/>
    <col min="4" max="5" width="6.140625" style="15" customWidth="1"/>
    <col min="6" max="6" width="43.5703125" style="15" customWidth="1"/>
    <col min="7" max="7" width="5.28515625" style="28" customWidth="1"/>
    <col min="8" max="13" width="11.5703125" style="15" customWidth="1"/>
    <col min="14" max="14" width="2" style="272" customWidth="1"/>
    <col min="15" max="16384" width="9.140625" style="15"/>
  </cols>
  <sheetData>
    <row r="1" spans="1:16" ht="22.5" customHeight="1" x14ac:dyDescent="0.25">
      <c r="A1" s="268" t="s">
        <v>516</v>
      </c>
      <c r="B1" s="269"/>
      <c r="C1" s="269"/>
      <c r="D1" s="269"/>
      <c r="E1" s="269"/>
      <c r="F1" s="270"/>
      <c r="G1" s="271"/>
      <c r="H1" s="269"/>
      <c r="I1" s="269"/>
      <c r="J1" s="269"/>
      <c r="K1" s="269"/>
      <c r="L1" s="269"/>
      <c r="M1" s="269"/>
    </row>
    <row r="2" spans="1:16" ht="16.5" thickBot="1" x14ac:dyDescent="0.3">
      <c r="A2" s="268"/>
      <c r="B2" s="269"/>
      <c r="C2" s="269"/>
      <c r="D2" s="269"/>
      <c r="E2" s="269"/>
      <c r="F2" s="270"/>
      <c r="G2" s="271"/>
      <c r="H2" s="269"/>
      <c r="I2" s="269"/>
      <c r="J2" s="269"/>
      <c r="K2" s="269"/>
      <c r="L2" s="269"/>
      <c r="M2" s="271" t="s">
        <v>517</v>
      </c>
      <c r="N2" s="273"/>
    </row>
    <row r="3" spans="1:16" ht="14.25" customHeight="1" x14ac:dyDescent="0.25">
      <c r="A3" s="1037" t="s">
        <v>518</v>
      </c>
      <c r="B3" s="1038"/>
      <c r="C3" s="1038"/>
      <c r="D3" s="1038"/>
      <c r="E3" s="1038"/>
      <c r="F3" s="1039"/>
      <c r="G3" s="1046" t="s">
        <v>519</v>
      </c>
      <c r="H3" s="1030" t="s">
        <v>520</v>
      </c>
      <c r="I3" s="1049"/>
      <c r="J3" s="1030" t="s">
        <v>521</v>
      </c>
      <c r="K3" s="1049"/>
      <c r="L3" s="1030" t="s">
        <v>522</v>
      </c>
      <c r="M3" s="1031"/>
      <c r="N3" s="274"/>
    </row>
    <row r="4" spans="1:16" ht="13.5" customHeight="1" x14ac:dyDescent="0.25">
      <c r="A4" s="1040"/>
      <c r="B4" s="1041"/>
      <c r="C4" s="1041"/>
      <c r="D4" s="1041"/>
      <c r="E4" s="1041"/>
      <c r="F4" s="1042"/>
      <c r="G4" s="1047"/>
      <c r="H4" s="373" t="s">
        <v>523</v>
      </c>
      <c r="I4" s="371" t="s">
        <v>524</v>
      </c>
      <c r="J4" s="373" t="s">
        <v>525</v>
      </c>
      <c r="K4" s="371" t="s">
        <v>524</v>
      </c>
      <c r="L4" s="373" t="s">
        <v>525</v>
      </c>
      <c r="M4" s="372" t="s">
        <v>524</v>
      </c>
      <c r="N4" s="275"/>
    </row>
    <row r="5" spans="1:16" ht="11.25" customHeight="1" thickBot="1" x14ac:dyDescent="0.3">
      <c r="A5" s="1043"/>
      <c r="B5" s="1044"/>
      <c r="C5" s="1044"/>
      <c r="D5" s="1044"/>
      <c r="E5" s="1044"/>
      <c r="F5" s="1045"/>
      <c r="G5" s="1048"/>
      <c r="H5" s="368">
        <v>1</v>
      </c>
      <c r="I5" s="369">
        <v>2</v>
      </c>
      <c r="J5" s="368">
        <v>3</v>
      </c>
      <c r="K5" s="369">
        <v>4</v>
      </c>
      <c r="L5" s="368">
        <v>5</v>
      </c>
      <c r="M5" s="370">
        <v>6</v>
      </c>
      <c r="N5" s="276"/>
    </row>
    <row r="6" spans="1:16" ht="12.75" customHeight="1" x14ac:dyDescent="0.25">
      <c r="A6" s="1034" t="s">
        <v>526</v>
      </c>
      <c r="B6" s="1035"/>
      <c r="C6" s="1035"/>
      <c r="D6" s="1035"/>
      <c r="E6" s="1035"/>
      <c r="F6" s="1036"/>
      <c r="G6" s="332">
        <v>1</v>
      </c>
      <c r="H6" s="585">
        <f>+H7+H32</f>
        <v>274746.69500000001</v>
      </c>
      <c r="I6" s="586">
        <f t="shared" ref="I6:M6" si="0">+I7+I32</f>
        <v>273662.02900000004</v>
      </c>
      <c r="J6" s="585">
        <f t="shared" si="0"/>
        <v>6761.0749999999998</v>
      </c>
      <c r="K6" s="586">
        <f t="shared" si="0"/>
        <v>5204.0219999999999</v>
      </c>
      <c r="L6" s="585">
        <f t="shared" si="0"/>
        <v>281507.77</v>
      </c>
      <c r="M6" s="587">
        <f t="shared" si="0"/>
        <v>278866.05100000004</v>
      </c>
      <c r="N6" s="275"/>
    </row>
    <row r="7" spans="1:16" ht="12.75" customHeight="1" x14ac:dyDescent="0.25">
      <c r="A7" s="277"/>
      <c r="B7" s="1032" t="s">
        <v>527</v>
      </c>
      <c r="C7" s="1032"/>
      <c r="D7" s="1032"/>
      <c r="E7" s="1032"/>
      <c r="F7" s="1033"/>
      <c r="G7" s="334">
        <f>G6+1</f>
        <v>2</v>
      </c>
      <c r="H7" s="588">
        <f t="shared" ref="H7:M7" si="1">+H8+H18+H25</f>
        <v>240126.06100000002</v>
      </c>
      <c r="I7" s="589">
        <f t="shared" si="1"/>
        <v>239041.39500000002</v>
      </c>
      <c r="J7" s="588">
        <f t="shared" si="1"/>
        <v>6761.0749999999998</v>
      </c>
      <c r="K7" s="589">
        <f t="shared" si="1"/>
        <v>5204.0219999999999</v>
      </c>
      <c r="L7" s="588">
        <f t="shared" si="1"/>
        <v>246887.13600000003</v>
      </c>
      <c r="M7" s="590">
        <f t="shared" si="1"/>
        <v>244245.41700000002</v>
      </c>
      <c r="N7" s="275"/>
      <c r="O7" s="104"/>
      <c r="P7" s="104"/>
    </row>
    <row r="8" spans="1:16" ht="12.75" customHeight="1" x14ac:dyDescent="0.25">
      <c r="A8" s="278"/>
      <c r="B8" s="279"/>
      <c r="C8" s="280" t="s">
        <v>528</v>
      </c>
      <c r="D8" s="281" t="s">
        <v>529</v>
      </c>
      <c r="E8" s="279"/>
      <c r="F8" s="282"/>
      <c r="G8" s="335">
        <f t="shared" ref="G8:G34" si="2">G7+1</f>
        <v>3</v>
      </c>
      <c r="H8" s="591">
        <f t="shared" ref="H8:M8" si="3">+H9+H12</f>
        <v>222832.06100000002</v>
      </c>
      <c r="I8" s="592">
        <f t="shared" si="3"/>
        <v>221747.39500000002</v>
      </c>
      <c r="J8" s="591">
        <f t="shared" si="3"/>
        <v>6761.0749999999998</v>
      </c>
      <c r="K8" s="592">
        <f t="shared" si="3"/>
        <v>5204.0219999999999</v>
      </c>
      <c r="L8" s="591">
        <f t="shared" si="3"/>
        <v>229593.13600000003</v>
      </c>
      <c r="M8" s="593">
        <f t="shared" si="3"/>
        <v>226951.41700000002</v>
      </c>
      <c r="N8" s="275"/>
      <c r="O8" s="104"/>
      <c r="P8" s="104"/>
    </row>
    <row r="9" spans="1:16" ht="12.75" customHeight="1" x14ac:dyDescent="0.25">
      <c r="A9" s="283"/>
      <c r="B9" s="284"/>
      <c r="C9" s="284"/>
      <c r="D9" s="284" t="s">
        <v>530</v>
      </c>
      <c r="E9" s="284" t="s">
        <v>531</v>
      </c>
      <c r="F9" s="285"/>
      <c r="G9" s="330">
        <f t="shared" si="2"/>
        <v>4</v>
      </c>
      <c r="H9" s="594">
        <f t="shared" ref="H9:M9" si="4">+H10+H11</f>
        <v>7445.5940000000001</v>
      </c>
      <c r="I9" s="595">
        <f t="shared" si="4"/>
        <v>6360.9279999999999</v>
      </c>
      <c r="J9" s="594">
        <f t="shared" si="4"/>
        <v>3207.5</v>
      </c>
      <c r="K9" s="595">
        <f t="shared" si="4"/>
        <v>1650.4469999999999</v>
      </c>
      <c r="L9" s="594">
        <f t="shared" si="4"/>
        <v>10653.094000000001</v>
      </c>
      <c r="M9" s="596">
        <f t="shared" si="4"/>
        <v>8011.375</v>
      </c>
      <c r="N9" s="275"/>
      <c r="O9" s="104"/>
      <c r="P9" s="104"/>
    </row>
    <row r="10" spans="1:16" ht="12.75" customHeight="1" x14ac:dyDescent="0.25">
      <c r="A10" s="374"/>
      <c r="B10" s="293"/>
      <c r="C10" s="293"/>
      <c r="D10" s="293"/>
      <c r="E10" s="293" t="s">
        <v>528</v>
      </c>
      <c r="F10" s="293" t="s">
        <v>532</v>
      </c>
      <c r="G10" s="291">
        <f t="shared" si="2"/>
        <v>5</v>
      </c>
      <c r="H10" s="597">
        <f>VLOOKUP($G10,'5.d'!$B$6:$J$38,4,0)</f>
        <v>7445.5940000000001</v>
      </c>
      <c r="I10" s="598">
        <f>VLOOKUP($G10,'5.d'!$B$6:$J$38,5,0)</f>
        <v>6360.9279999999999</v>
      </c>
      <c r="J10" s="597">
        <f>VLOOKUP($G10,'5.d'!$B$6:$J$38,6,0)</f>
        <v>3207.5</v>
      </c>
      <c r="K10" s="598">
        <f>VLOOKUP($G10,'5.d'!$B$6:$J$38,7,0)</f>
        <v>1650.4469999999999</v>
      </c>
      <c r="L10" s="597">
        <f>+H10+J10</f>
        <v>10653.094000000001</v>
      </c>
      <c r="M10" s="599">
        <f>+I10+K10</f>
        <v>8011.375</v>
      </c>
      <c r="N10" s="292"/>
      <c r="O10" s="104"/>
      <c r="P10" s="104"/>
    </row>
    <row r="11" spans="1:16" ht="12.75" customHeight="1" x14ac:dyDescent="0.25">
      <c r="A11" s="374"/>
      <c r="B11" s="293"/>
      <c r="C11" s="293"/>
      <c r="D11" s="293"/>
      <c r="E11" s="269"/>
      <c r="F11" s="293" t="s">
        <v>533</v>
      </c>
      <c r="G11" s="291">
        <f t="shared" si="2"/>
        <v>6</v>
      </c>
      <c r="H11" s="597">
        <f>VLOOKUP($G11,'5.d'!$B$6:$J$38,4,0)</f>
        <v>0</v>
      </c>
      <c r="I11" s="598">
        <f>VLOOKUP($G11,'5.d'!$B$6:$J$38,5,0)</f>
        <v>0</v>
      </c>
      <c r="J11" s="597">
        <f>VLOOKUP($G11,'5.d'!$B$6:$J$38,6,0)</f>
        <v>0</v>
      </c>
      <c r="K11" s="598">
        <f>VLOOKUP($G11,'5.d'!$B$6:$J$38,7,0)</f>
        <v>0</v>
      </c>
      <c r="L11" s="597">
        <f>+H11+J11</f>
        <v>0</v>
      </c>
      <c r="M11" s="599">
        <f>+I11+K11</f>
        <v>0</v>
      </c>
      <c r="N11" s="292"/>
      <c r="O11" s="104"/>
      <c r="P11" s="104"/>
    </row>
    <row r="12" spans="1:16" ht="12.75" customHeight="1" x14ac:dyDescent="0.25">
      <c r="A12" s="283"/>
      <c r="B12" s="284"/>
      <c r="C12" s="284"/>
      <c r="D12" s="284"/>
      <c r="E12" s="284" t="s">
        <v>534</v>
      </c>
      <c r="F12" s="285"/>
      <c r="G12" s="330">
        <f>G11+1</f>
        <v>7</v>
      </c>
      <c r="H12" s="594">
        <f t="shared" ref="H12:M12" si="5">+H13+H17</f>
        <v>215386.467</v>
      </c>
      <c r="I12" s="595">
        <f t="shared" si="5"/>
        <v>215386.467</v>
      </c>
      <c r="J12" s="594">
        <f t="shared" si="5"/>
        <v>3553.5749999999998</v>
      </c>
      <c r="K12" s="595">
        <f t="shared" si="5"/>
        <v>3553.5749999999998</v>
      </c>
      <c r="L12" s="594">
        <f t="shared" si="5"/>
        <v>218940.04200000002</v>
      </c>
      <c r="M12" s="596">
        <f t="shared" si="5"/>
        <v>218940.04200000002</v>
      </c>
      <c r="N12" s="275"/>
      <c r="O12" s="104"/>
      <c r="P12" s="104"/>
    </row>
    <row r="13" spans="1:16" s="286" customFormat="1" ht="12.75" customHeight="1" x14ac:dyDescent="0.25">
      <c r="A13" s="375"/>
      <c r="B13" s="293"/>
      <c r="C13" s="293"/>
      <c r="D13" s="293"/>
      <c r="E13" s="293" t="s">
        <v>528</v>
      </c>
      <c r="F13" s="293" t="s">
        <v>535</v>
      </c>
      <c r="G13" s="333">
        <f t="shared" si="2"/>
        <v>8</v>
      </c>
      <c r="H13" s="597">
        <f t="shared" ref="H13:M13" si="6">+H14+H15+H16</f>
        <v>207839.43299999999</v>
      </c>
      <c r="I13" s="598">
        <f t="shared" si="6"/>
        <v>207839.43299999999</v>
      </c>
      <c r="J13" s="597">
        <f t="shared" si="6"/>
        <v>3353.5749999999998</v>
      </c>
      <c r="K13" s="598">
        <f t="shared" si="6"/>
        <v>3353.5749999999998</v>
      </c>
      <c r="L13" s="597">
        <f t="shared" si="6"/>
        <v>211193.008</v>
      </c>
      <c r="M13" s="599">
        <f t="shared" si="6"/>
        <v>211193.008</v>
      </c>
      <c r="N13" s="292"/>
      <c r="O13" s="199"/>
      <c r="P13" s="199"/>
    </row>
    <row r="14" spans="1:16" s="286" customFormat="1" ht="12.75" customHeight="1" x14ac:dyDescent="0.25">
      <c r="A14" s="375"/>
      <c r="B14" s="293"/>
      <c r="C14" s="293"/>
      <c r="D14" s="293"/>
      <c r="E14" s="269"/>
      <c r="F14" s="293" t="s">
        <v>536</v>
      </c>
      <c r="G14" s="333">
        <f t="shared" si="2"/>
        <v>9</v>
      </c>
      <c r="H14" s="597">
        <f>VLOOKUP($G14,'5.a'!$B$7:$J$36,4,0)</f>
        <v>207145.43299999999</v>
      </c>
      <c r="I14" s="598">
        <f>VLOOKUP($G14,'5.a'!$B$7:$J$36,5,0)</f>
        <v>207145.43299999999</v>
      </c>
      <c r="J14" s="597">
        <f>VLOOKUP($G14,'5.a'!$B$7:$J$36,6,0)</f>
        <v>3353.5749999999998</v>
      </c>
      <c r="K14" s="598">
        <f>VLOOKUP($G14,'5.a'!$B$7:$J$36,7,0)</f>
        <v>3353.5749999999998</v>
      </c>
      <c r="L14" s="597">
        <f t="shared" ref="L14:M17" si="7">+H14+J14</f>
        <v>210499.008</v>
      </c>
      <c r="M14" s="599">
        <f t="shared" si="7"/>
        <v>210499.008</v>
      </c>
      <c r="N14" s="292"/>
      <c r="O14" s="199"/>
      <c r="P14" s="199"/>
    </row>
    <row r="15" spans="1:16" s="286" customFormat="1" ht="12.75" customHeight="1" x14ac:dyDescent="0.25">
      <c r="A15" s="376"/>
      <c r="B15" s="293"/>
      <c r="C15" s="293"/>
      <c r="D15" s="293"/>
      <c r="E15" s="293"/>
      <c r="F15" s="293" t="s">
        <v>537</v>
      </c>
      <c r="G15" s="333">
        <f t="shared" si="2"/>
        <v>10</v>
      </c>
      <c r="H15" s="597">
        <f>VLOOKUP($G15,'5.c'!$B$6:$J$14,4,0)</f>
        <v>0</v>
      </c>
      <c r="I15" s="598">
        <f>VLOOKUP($G15,'5.c'!$B$6:$J$14,5,0)</f>
        <v>0</v>
      </c>
      <c r="J15" s="597">
        <f>VLOOKUP($G15,'5.c'!$B$6:$J$14,6,0)</f>
        <v>0</v>
      </c>
      <c r="K15" s="598">
        <f>VLOOKUP($G15,'5.c'!$B$6:$J$14,7,0)</f>
        <v>0</v>
      </c>
      <c r="L15" s="597">
        <f t="shared" si="7"/>
        <v>0</v>
      </c>
      <c r="M15" s="599">
        <f t="shared" si="7"/>
        <v>0</v>
      </c>
      <c r="N15" s="292"/>
      <c r="O15" s="199"/>
      <c r="P15" s="199"/>
    </row>
    <row r="16" spans="1:16" s="286" customFormat="1" ht="12.75" customHeight="1" x14ac:dyDescent="0.25">
      <c r="A16" s="375"/>
      <c r="B16" s="293"/>
      <c r="C16" s="293"/>
      <c r="D16" s="293"/>
      <c r="E16" s="269"/>
      <c r="F16" s="293" t="s">
        <v>538</v>
      </c>
      <c r="G16" s="333">
        <f t="shared" si="2"/>
        <v>11</v>
      </c>
      <c r="H16" s="597">
        <f>VLOOKUP($G16,'5.a'!$B$7:$J$36,4,0)</f>
        <v>694</v>
      </c>
      <c r="I16" s="598">
        <f>VLOOKUP($G16,'5.a'!$B$7:$J$36,5,0)</f>
        <v>694</v>
      </c>
      <c r="J16" s="597">
        <f>VLOOKUP($G16,'5.a'!$B$7:$J$36,6,0)</f>
        <v>0</v>
      </c>
      <c r="K16" s="598">
        <f>VLOOKUP($G16,'5.a'!$B$7:$J$36,7,0)</f>
        <v>0</v>
      </c>
      <c r="L16" s="597">
        <f t="shared" si="7"/>
        <v>694</v>
      </c>
      <c r="M16" s="599">
        <f t="shared" si="7"/>
        <v>694</v>
      </c>
      <c r="N16" s="292"/>
      <c r="O16" s="199"/>
      <c r="P16" s="988"/>
    </row>
    <row r="17" spans="1:16" s="286" customFormat="1" ht="12.75" customHeight="1" x14ac:dyDescent="0.25">
      <c r="A17" s="377"/>
      <c r="B17" s="293"/>
      <c r="C17" s="293"/>
      <c r="D17" s="293"/>
      <c r="E17" s="293"/>
      <c r="F17" s="293" t="s">
        <v>533</v>
      </c>
      <c r="G17" s="333">
        <f t="shared" si="2"/>
        <v>12</v>
      </c>
      <c r="H17" s="597">
        <f>VLOOKUP($G17,'5b'!$B$7:$I$35,3,0)</f>
        <v>7547.0339999999997</v>
      </c>
      <c r="I17" s="598">
        <f>VLOOKUP($G17,'5b'!$B$7:$I$35,4,0)</f>
        <v>7547.0339999999997</v>
      </c>
      <c r="J17" s="597">
        <f>VLOOKUP($G17,'5b'!$B$7:$I$35,5,0)</f>
        <v>200</v>
      </c>
      <c r="K17" s="598">
        <f>VLOOKUP($G17,'5b'!$B$7:$I$35,6,0)</f>
        <v>200</v>
      </c>
      <c r="L17" s="597">
        <f t="shared" si="7"/>
        <v>7747.0339999999997</v>
      </c>
      <c r="M17" s="599">
        <f t="shared" si="7"/>
        <v>7747.0339999999997</v>
      </c>
      <c r="N17" s="292"/>
      <c r="O17" s="199"/>
      <c r="P17" s="199"/>
    </row>
    <row r="18" spans="1:16" ht="12.75" customHeight="1" x14ac:dyDescent="0.25">
      <c r="A18" s="278"/>
      <c r="B18" s="279"/>
      <c r="C18" s="280"/>
      <c r="D18" s="281" t="s">
        <v>539</v>
      </c>
      <c r="E18" s="279"/>
      <c r="F18" s="282"/>
      <c r="G18" s="335">
        <f t="shared" si="2"/>
        <v>13</v>
      </c>
      <c r="H18" s="591">
        <f t="shared" ref="H18:M18" si="8">+H19+H22</f>
        <v>17294</v>
      </c>
      <c r="I18" s="592">
        <f t="shared" si="8"/>
        <v>17294</v>
      </c>
      <c r="J18" s="591">
        <f t="shared" si="8"/>
        <v>0</v>
      </c>
      <c r="K18" s="592">
        <f t="shared" si="8"/>
        <v>0</v>
      </c>
      <c r="L18" s="591">
        <f t="shared" si="8"/>
        <v>17294</v>
      </c>
      <c r="M18" s="593">
        <f t="shared" si="8"/>
        <v>17294</v>
      </c>
      <c r="N18" s="275"/>
    </row>
    <row r="19" spans="1:16" ht="12.75" customHeight="1" x14ac:dyDescent="0.25">
      <c r="A19" s="283"/>
      <c r="B19" s="284"/>
      <c r="C19" s="284"/>
      <c r="D19" s="284" t="s">
        <v>530</v>
      </c>
      <c r="E19" s="284" t="s">
        <v>540</v>
      </c>
      <c r="F19" s="285"/>
      <c r="G19" s="330">
        <f t="shared" si="2"/>
        <v>14</v>
      </c>
      <c r="H19" s="594">
        <f t="shared" ref="H19:M19" si="9">+H20+H21</f>
        <v>0</v>
      </c>
      <c r="I19" s="595">
        <f t="shared" si="9"/>
        <v>0</v>
      </c>
      <c r="J19" s="594">
        <f t="shared" si="9"/>
        <v>0</v>
      </c>
      <c r="K19" s="595">
        <f t="shared" si="9"/>
        <v>0</v>
      </c>
      <c r="L19" s="594">
        <f t="shared" si="9"/>
        <v>0</v>
      </c>
      <c r="M19" s="596">
        <f t="shared" si="9"/>
        <v>0</v>
      </c>
      <c r="N19" s="275"/>
    </row>
    <row r="20" spans="1:16" ht="12.75" customHeight="1" x14ac:dyDescent="0.25">
      <c r="A20" s="374"/>
      <c r="B20" s="293"/>
      <c r="C20" s="293"/>
      <c r="D20" s="293"/>
      <c r="E20" s="293" t="s">
        <v>528</v>
      </c>
      <c r="F20" s="293" t="s">
        <v>532</v>
      </c>
      <c r="G20" s="333">
        <f t="shared" si="2"/>
        <v>15</v>
      </c>
      <c r="H20" s="597">
        <f>VLOOKUP($G20,'5.d'!$B$6:$J$38,4,0)</f>
        <v>0</v>
      </c>
      <c r="I20" s="598">
        <f>VLOOKUP($G20,'5.d'!$B$6:$J$38,5,0)</f>
        <v>0</v>
      </c>
      <c r="J20" s="597">
        <f>VLOOKUP($G20,'5.d'!$B$6:$J$38,6,0)</f>
        <v>0</v>
      </c>
      <c r="K20" s="598">
        <f>VLOOKUP($G20,'5.d'!$B$6:$J$38,7,0)</f>
        <v>0</v>
      </c>
      <c r="L20" s="597">
        <f>+H20+J20</f>
        <v>0</v>
      </c>
      <c r="M20" s="599">
        <f>+I20+K20</f>
        <v>0</v>
      </c>
      <c r="N20" s="292"/>
    </row>
    <row r="21" spans="1:16" ht="12.75" customHeight="1" x14ac:dyDescent="0.25">
      <c r="A21" s="374"/>
      <c r="B21" s="293"/>
      <c r="C21" s="293"/>
      <c r="D21" s="293"/>
      <c r="E21" s="269"/>
      <c r="F21" s="293" t="s">
        <v>533</v>
      </c>
      <c r="G21" s="333">
        <f t="shared" si="2"/>
        <v>16</v>
      </c>
      <c r="H21" s="597">
        <f>VLOOKUP($G21,'5.d'!$B$6:$J$38,4,0)</f>
        <v>0</v>
      </c>
      <c r="I21" s="598">
        <f>VLOOKUP($G21,'5.d'!$B$6:$J$38,5,0)</f>
        <v>0</v>
      </c>
      <c r="J21" s="597">
        <f>VLOOKUP($G21,'5.d'!$B$6:$J$38,6,0)</f>
        <v>0</v>
      </c>
      <c r="K21" s="598">
        <f>VLOOKUP($G21,'5.d'!$B$6:$J$38,7,0)</f>
        <v>0</v>
      </c>
      <c r="L21" s="597">
        <f>+H21+J21</f>
        <v>0</v>
      </c>
      <c r="M21" s="599">
        <f>+I21+K21</f>
        <v>0</v>
      </c>
      <c r="N21" s="292"/>
    </row>
    <row r="22" spans="1:16" ht="12.75" customHeight="1" x14ac:dyDescent="0.25">
      <c r="A22" s="283"/>
      <c r="B22" s="284"/>
      <c r="C22" s="284"/>
      <c r="D22" s="284"/>
      <c r="E22" s="284" t="s">
        <v>541</v>
      </c>
      <c r="F22" s="285"/>
      <c r="G22" s="330">
        <f>G21+1</f>
        <v>17</v>
      </c>
      <c r="H22" s="594">
        <f t="shared" ref="H22:M22" si="10">+H23+H24</f>
        <v>17294</v>
      </c>
      <c r="I22" s="595">
        <f t="shared" si="10"/>
        <v>17294</v>
      </c>
      <c r="J22" s="594">
        <f t="shared" si="10"/>
        <v>0</v>
      </c>
      <c r="K22" s="595">
        <f t="shared" si="10"/>
        <v>0</v>
      </c>
      <c r="L22" s="594">
        <f t="shared" si="10"/>
        <v>17294</v>
      </c>
      <c r="M22" s="596">
        <f t="shared" si="10"/>
        <v>17294</v>
      </c>
      <c r="N22" s="275"/>
    </row>
    <row r="23" spans="1:16" ht="12.75" customHeight="1" x14ac:dyDescent="0.25">
      <c r="A23" s="375"/>
      <c r="B23" s="293"/>
      <c r="C23" s="293"/>
      <c r="D23" s="293"/>
      <c r="E23" s="293" t="s">
        <v>528</v>
      </c>
      <c r="F23" s="293" t="s">
        <v>532</v>
      </c>
      <c r="G23" s="333">
        <f t="shared" si="2"/>
        <v>18</v>
      </c>
      <c r="H23" s="597">
        <f>VLOOKUP($G23,'5.a'!$B$7:$J$36,4,0)</f>
        <v>0</v>
      </c>
      <c r="I23" s="598">
        <f>VLOOKUP($G23,'5.a'!$B$7:$J$36,5,0)</f>
        <v>0</v>
      </c>
      <c r="J23" s="597">
        <f>VLOOKUP($G23,'5.a'!$B$7:$J$36,6,0)</f>
        <v>0</v>
      </c>
      <c r="K23" s="598">
        <f>VLOOKUP($G23,'5.a'!$B$7:$J$36,7,0)</f>
        <v>0</v>
      </c>
      <c r="L23" s="597">
        <f>+H23+J23</f>
        <v>0</v>
      </c>
      <c r="M23" s="599">
        <f>+I23+K23</f>
        <v>0</v>
      </c>
      <c r="N23" s="292"/>
    </row>
    <row r="24" spans="1:16" ht="12.75" customHeight="1" x14ac:dyDescent="0.25">
      <c r="A24" s="377"/>
      <c r="B24" s="293"/>
      <c r="C24" s="293"/>
      <c r="D24" s="293"/>
      <c r="E24" s="269"/>
      <c r="F24" s="293" t="s">
        <v>533</v>
      </c>
      <c r="G24" s="333">
        <f t="shared" si="2"/>
        <v>19</v>
      </c>
      <c r="H24" s="597">
        <f>VLOOKUP($G24,'5b'!$B$7:$I$35,3,0)</f>
        <v>17294</v>
      </c>
      <c r="I24" s="598">
        <f>VLOOKUP($G24,'5b'!$B$7:$I$35,4,0)</f>
        <v>17294</v>
      </c>
      <c r="J24" s="597">
        <f>VLOOKUP($G24,'5b'!$B$7:$I$35,5,0)</f>
        <v>0</v>
      </c>
      <c r="K24" s="598">
        <f>VLOOKUP($G24,'5b'!$B$7:$I$35,6,0)</f>
        <v>0</v>
      </c>
      <c r="L24" s="597">
        <f>+H24+J24</f>
        <v>17294</v>
      </c>
      <c r="M24" s="599">
        <f>+I24+K24</f>
        <v>17294</v>
      </c>
      <c r="N24" s="292"/>
    </row>
    <row r="25" spans="1:16" ht="12.75" customHeight="1" x14ac:dyDescent="0.25">
      <c r="A25" s="278"/>
      <c r="B25" s="279"/>
      <c r="C25" s="280"/>
      <c r="D25" s="281" t="s">
        <v>542</v>
      </c>
      <c r="E25" s="279"/>
      <c r="F25" s="282"/>
      <c r="G25" s="335">
        <f t="shared" si="2"/>
        <v>20</v>
      </c>
      <c r="H25" s="591">
        <f t="shared" ref="H25:M25" si="11">+H26+H29</f>
        <v>0</v>
      </c>
      <c r="I25" s="592">
        <f t="shared" si="11"/>
        <v>0</v>
      </c>
      <c r="J25" s="591">
        <f t="shared" si="11"/>
        <v>0</v>
      </c>
      <c r="K25" s="592">
        <f t="shared" si="11"/>
        <v>0</v>
      </c>
      <c r="L25" s="591">
        <f t="shared" si="11"/>
        <v>0</v>
      </c>
      <c r="M25" s="593">
        <f t="shared" si="11"/>
        <v>0</v>
      </c>
      <c r="N25" s="275"/>
    </row>
    <row r="26" spans="1:16" ht="12.75" customHeight="1" x14ac:dyDescent="0.25">
      <c r="A26" s="283"/>
      <c r="B26" s="284"/>
      <c r="C26" s="284"/>
      <c r="D26" s="284" t="s">
        <v>530</v>
      </c>
      <c r="E26" s="284" t="s">
        <v>543</v>
      </c>
      <c r="F26" s="285"/>
      <c r="G26" s="330">
        <f t="shared" si="2"/>
        <v>21</v>
      </c>
      <c r="H26" s="594">
        <f t="shared" ref="H26:M26" si="12">+H27+H28</f>
        <v>0</v>
      </c>
      <c r="I26" s="595">
        <f t="shared" si="12"/>
        <v>0</v>
      </c>
      <c r="J26" s="594">
        <f t="shared" si="12"/>
        <v>0</v>
      </c>
      <c r="K26" s="595">
        <f t="shared" si="12"/>
        <v>0</v>
      </c>
      <c r="L26" s="594">
        <f t="shared" si="12"/>
        <v>0</v>
      </c>
      <c r="M26" s="596">
        <f t="shared" si="12"/>
        <v>0</v>
      </c>
      <c r="N26" s="275"/>
    </row>
    <row r="27" spans="1:16" ht="12.75" customHeight="1" x14ac:dyDescent="0.25">
      <c r="A27" s="374"/>
      <c r="B27" s="293"/>
      <c r="C27" s="293"/>
      <c r="D27" s="293"/>
      <c r="E27" s="293" t="s">
        <v>528</v>
      </c>
      <c r="F27" s="293" t="s">
        <v>532</v>
      </c>
      <c r="G27" s="333">
        <f t="shared" si="2"/>
        <v>22</v>
      </c>
      <c r="H27" s="597">
        <f>VLOOKUP($G27,'5.d'!$B$6:$J$38,4,0)</f>
        <v>0</v>
      </c>
      <c r="I27" s="598">
        <f>VLOOKUP($G27,'5.d'!$B$6:$J$38,5,0)</f>
        <v>0</v>
      </c>
      <c r="J27" s="597">
        <f>VLOOKUP($G27,'5.d'!$B$6:$J$38,6,0)</f>
        <v>0</v>
      </c>
      <c r="K27" s="598">
        <f>VLOOKUP($G27,'5.d'!$B$6:$J$38,7,0)</f>
        <v>0</v>
      </c>
      <c r="L27" s="597">
        <f>+H27+J27</f>
        <v>0</v>
      </c>
      <c r="M27" s="599">
        <f>+I27+K27</f>
        <v>0</v>
      </c>
      <c r="N27" s="292"/>
    </row>
    <row r="28" spans="1:16" ht="12.75" customHeight="1" x14ac:dyDescent="0.25">
      <c r="A28" s="374"/>
      <c r="B28" s="293"/>
      <c r="C28" s="293"/>
      <c r="D28" s="293"/>
      <c r="E28" s="269"/>
      <c r="F28" s="293" t="s">
        <v>533</v>
      </c>
      <c r="G28" s="333">
        <f t="shared" si="2"/>
        <v>23</v>
      </c>
      <c r="H28" s="597">
        <f>VLOOKUP($G28,'5.d'!$B$6:$J$38,4,0)</f>
        <v>0</v>
      </c>
      <c r="I28" s="598">
        <f>VLOOKUP($G28,'5.d'!$B$6:$J$38,5,0)</f>
        <v>0</v>
      </c>
      <c r="J28" s="597">
        <f>VLOOKUP($G28,'5.d'!$B$6:$J$38,6,0)</f>
        <v>0</v>
      </c>
      <c r="K28" s="598">
        <f>VLOOKUP($G28,'5.d'!$B$6:$J$38,7,0)</f>
        <v>0</v>
      </c>
      <c r="L28" s="597">
        <f>+H28+J28</f>
        <v>0</v>
      </c>
      <c r="M28" s="599">
        <f>+I28+K28</f>
        <v>0</v>
      </c>
      <c r="N28" s="292"/>
    </row>
    <row r="29" spans="1:16" ht="13.5" customHeight="1" x14ac:dyDescent="0.25">
      <c r="A29" s="283"/>
      <c r="B29" s="284"/>
      <c r="C29" s="284"/>
      <c r="D29" s="284"/>
      <c r="E29" s="284" t="s">
        <v>544</v>
      </c>
      <c r="F29" s="285"/>
      <c r="G29" s="330">
        <f t="shared" si="2"/>
        <v>24</v>
      </c>
      <c r="H29" s="594">
        <f t="shared" ref="H29:M29" si="13">+H30+H31</f>
        <v>0</v>
      </c>
      <c r="I29" s="595">
        <f t="shared" si="13"/>
        <v>0</v>
      </c>
      <c r="J29" s="594">
        <f t="shared" si="13"/>
        <v>0</v>
      </c>
      <c r="K29" s="595">
        <f t="shared" si="13"/>
        <v>0</v>
      </c>
      <c r="L29" s="594">
        <f t="shared" si="13"/>
        <v>0</v>
      </c>
      <c r="M29" s="596">
        <f t="shared" si="13"/>
        <v>0</v>
      </c>
      <c r="N29" s="292"/>
    </row>
    <row r="30" spans="1:16" ht="13.5" customHeight="1" x14ac:dyDescent="0.25">
      <c r="A30" s="375"/>
      <c r="B30" s="293"/>
      <c r="C30" s="293"/>
      <c r="D30" s="293"/>
      <c r="E30" s="293" t="s">
        <v>528</v>
      </c>
      <c r="F30" s="293" t="s">
        <v>532</v>
      </c>
      <c r="G30" s="333">
        <f t="shared" si="2"/>
        <v>25</v>
      </c>
      <c r="H30" s="597">
        <f>VLOOKUP($G30,'5.a'!$B$7:$J$36,4,0)</f>
        <v>0</v>
      </c>
      <c r="I30" s="598">
        <f>VLOOKUP($G30,'5.a'!$B$7:$J$36,5,0)</f>
        <v>0</v>
      </c>
      <c r="J30" s="597">
        <f>VLOOKUP($G30,'5.a'!$B$7:$J$36,6,0)</f>
        <v>0</v>
      </c>
      <c r="K30" s="598">
        <f>VLOOKUP($G30,'5.a'!$B$7:$J$36,7,0)</f>
        <v>0</v>
      </c>
      <c r="L30" s="597">
        <f>+H30+J30</f>
        <v>0</v>
      </c>
      <c r="M30" s="599">
        <f>+I30+K30</f>
        <v>0</v>
      </c>
      <c r="N30" s="292"/>
    </row>
    <row r="31" spans="1:16" ht="13.5" customHeight="1" x14ac:dyDescent="0.25">
      <c r="A31" s="377"/>
      <c r="B31" s="293"/>
      <c r="C31" s="293"/>
      <c r="D31" s="293"/>
      <c r="E31" s="269"/>
      <c r="F31" s="293" t="s">
        <v>533</v>
      </c>
      <c r="G31" s="333">
        <f t="shared" si="2"/>
        <v>26</v>
      </c>
      <c r="H31" s="597">
        <f>VLOOKUP($G31,'5b'!$B$7:$I$35,3,0)</f>
        <v>0</v>
      </c>
      <c r="I31" s="598">
        <f>VLOOKUP($G31,'5b'!$B$7:$I$35,4,0)</f>
        <v>0</v>
      </c>
      <c r="J31" s="597">
        <f>VLOOKUP($G31,'5b'!$B$7:$I$35,5,0)</f>
        <v>0</v>
      </c>
      <c r="K31" s="598">
        <f>VLOOKUP($G31,'5b'!$B$7:$I$35,6,0)</f>
        <v>0</v>
      </c>
      <c r="L31" s="597">
        <f>+H31+J31</f>
        <v>0</v>
      </c>
      <c r="M31" s="599">
        <f>+I31+K31</f>
        <v>0</v>
      </c>
      <c r="N31" s="292"/>
    </row>
    <row r="32" spans="1:16" ht="12.75" customHeight="1" x14ac:dyDescent="0.25">
      <c r="A32" s="277"/>
      <c r="B32" s="1032" t="s">
        <v>545</v>
      </c>
      <c r="C32" s="1032"/>
      <c r="D32" s="1032" t="s">
        <v>546</v>
      </c>
      <c r="E32" s="1032" t="s">
        <v>547</v>
      </c>
      <c r="F32" s="1033"/>
      <c r="G32" s="334">
        <f>G31+1</f>
        <v>27</v>
      </c>
      <c r="H32" s="588">
        <f t="shared" ref="H32:M32" si="14">+H33+H34</f>
        <v>34620.633999999998</v>
      </c>
      <c r="I32" s="589">
        <f t="shared" si="14"/>
        <v>34620.633999999998</v>
      </c>
      <c r="J32" s="588">
        <f t="shared" si="14"/>
        <v>0</v>
      </c>
      <c r="K32" s="589">
        <f t="shared" si="14"/>
        <v>0</v>
      </c>
      <c r="L32" s="588">
        <f t="shared" si="14"/>
        <v>34620.633999999998</v>
      </c>
      <c r="M32" s="590">
        <f t="shared" si="14"/>
        <v>34620.633999999998</v>
      </c>
      <c r="N32" s="275"/>
    </row>
    <row r="33" spans="1:16" s="286" customFormat="1" ht="12.75" customHeight="1" x14ac:dyDescent="0.25">
      <c r="A33" s="375"/>
      <c r="B33" s="288"/>
      <c r="C33" s="288"/>
      <c r="D33" s="288"/>
      <c r="E33" s="289" t="s">
        <v>532</v>
      </c>
      <c r="F33" s="290"/>
      <c r="G33" s="333">
        <f>G32+1</f>
        <v>28</v>
      </c>
      <c r="H33" s="597">
        <f>VLOOKUP($G33,'5.a'!$B$7:$J$36,4,0)</f>
        <v>34620.633999999998</v>
      </c>
      <c r="I33" s="598">
        <f>VLOOKUP($G33,'5.a'!$B$7:$J$36,5,0)</f>
        <v>34620.633999999998</v>
      </c>
      <c r="J33" s="597">
        <f>VLOOKUP($G33,'5.a'!$B$7:$J$36,6,0)</f>
        <v>0</v>
      </c>
      <c r="K33" s="598">
        <f>VLOOKUP($G33,'5.a'!$B$7:$J$36,7,0)</f>
        <v>0</v>
      </c>
      <c r="L33" s="597">
        <f>+H33+J33</f>
        <v>34620.633999999998</v>
      </c>
      <c r="M33" s="599">
        <f>+I33+K33</f>
        <v>34620.633999999998</v>
      </c>
      <c r="N33" s="292"/>
    </row>
    <row r="34" spans="1:16" s="286" customFormat="1" ht="12.75" customHeight="1" thickBot="1" x14ac:dyDescent="0.3">
      <c r="A34" s="378"/>
      <c r="B34" s="306"/>
      <c r="C34" s="306"/>
      <c r="D34" s="306"/>
      <c r="E34" s="352" t="s">
        <v>533</v>
      </c>
      <c r="F34" s="353"/>
      <c r="G34" s="354">
        <f t="shared" si="2"/>
        <v>29</v>
      </c>
      <c r="H34" s="600">
        <f>VLOOKUP($G34,'5b'!$B$7:$I$35,3,0)</f>
        <v>0</v>
      </c>
      <c r="I34" s="601">
        <f>VLOOKUP($G34,'5b'!$B$7:$I$35,4,0)</f>
        <v>0</v>
      </c>
      <c r="J34" s="600">
        <f>VLOOKUP($G34,'5b'!$B$7:$I$35,5,0)</f>
        <v>0</v>
      </c>
      <c r="K34" s="601">
        <f>VLOOKUP($G34,'5b'!$B$7:$I$35,6,0)</f>
        <v>0</v>
      </c>
      <c r="L34" s="600">
        <f>+H34+J34</f>
        <v>0</v>
      </c>
      <c r="M34" s="602">
        <f>+I34+K34</f>
        <v>0</v>
      </c>
      <c r="N34" s="292"/>
    </row>
    <row r="35" spans="1:16" s="286" customFormat="1" ht="12.75" customHeight="1" thickBot="1" x14ac:dyDescent="0.3">
      <c r="A35" s="294"/>
      <c r="B35" s="294"/>
      <c r="C35" s="294"/>
      <c r="D35" s="294"/>
      <c r="E35" s="294"/>
      <c r="F35" s="294"/>
      <c r="G35" s="294"/>
      <c r="H35" s="387"/>
      <c r="I35" s="387"/>
      <c r="J35" s="387"/>
      <c r="K35" s="387"/>
      <c r="L35" s="387"/>
      <c r="M35" s="387"/>
      <c r="N35" s="295"/>
    </row>
    <row r="36" spans="1:16" ht="12.75" customHeight="1" x14ac:dyDescent="0.25">
      <c r="A36" s="1034" t="s">
        <v>548</v>
      </c>
      <c r="B36" s="1035"/>
      <c r="C36" s="1035"/>
      <c r="D36" s="1035"/>
      <c r="E36" s="1035"/>
      <c r="F36" s="1036"/>
      <c r="G36" s="332">
        <f>G34+1</f>
        <v>30</v>
      </c>
      <c r="H36" s="585">
        <f t="shared" ref="H36:M36" si="15">+H37+H42</f>
        <v>274746.69500000001</v>
      </c>
      <c r="I36" s="586">
        <f t="shared" si="15"/>
        <v>273662.02899999998</v>
      </c>
      <c r="J36" s="585">
        <f t="shared" si="15"/>
        <v>6761.0749999999998</v>
      </c>
      <c r="K36" s="586">
        <f t="shared" si="15"/>
        <v>5204.0219999999999</v>
      </c>
      <c r="L36" s="585">
        <f t="shared" si="15"/>
        <v>281507.77</v>
      </c>
      <c r="M36" s="587">
        <f t="shared" si="15"/>
        <v>278866.05099999998</v>
      </c>
      <c r="N36" s="275"/>
      <c r="O36" s="286"/>
      <c r="P36" s="286"/>
    </row>
    <row r="37" spans="1:16" ht="12.75" customHeight="1" x14ac:dyDescent="0.25">
      <c r="A37" s="283"/>
      <c r="B37" s="284"/>
      <c r="C37" s="296" t="s">
        <v>528</v>
      </c>
      <c r="D37" s="284" t="s">
        <v>549</v>
      </c>
      <c r="E37" s="284"/>
      <c r="F37" s="285"/>
      <c r="G37" s="330">
        <f t="shared" ref="G37:G55" si="16">G36+1</f>
        <v>31</v>
      </c>
      <c r="H37" s="594">
        <f t="shared" ref="H37:M37" si="17">+H38+H39+H40+H41</f>
        <v>249905.66099999999</v>
      </c>
      <c r="I37" s="595">
        <f t="shared" si="17"/>
        <v>248820.99499999997</v>
      </c>
      <c r="J37" s="594">
        <f t="shared" si="17"/>
        <v>6561.0749999999998</v>
      </c>
      <c r="K37" s="595">
        <f t="shared" si="17"/>
        <v>5004.0219999999999</v>
      </c>
      <c r="L37" s="594">
        <f t="shared" si="17"/>
        <v>256466.736</v>
      </c>
      <c r="M37" s="596">
        <f t="shared" si="17"/>
        <v>253825.01699999999</v>
      </c>
      <c r="N37" s="301"/>
      <c r="O37" s="286"/>
      <c r="P37" s="286"/>
    </row>
    <row r="38" spans="1:16" ht="12.75" customHeight="1" x14ac:dyDescent="0.25">
      <c r="A38" s="287"/>
      <c r="B38" s="288"/>
      <c r="C38" s="288"/>
      <c r="D38" s="302" t="s">
        <v>528</v>
      </c>
      <c r="E38" s="299" t="s">
        <v>550</v>
      </c>
      <c r="F38" s="303"/>
      <c r="G38" s="291">
        <f t="shared" si="16"/>
        <v>32</v>
      </c>
      <c r="H38" s="597">
        <f t="shared" ref="H38:M38" si="18">+H10+H13</f>
        <v>215285.027</v>
      </c>
      <c r="I38" s="598">
        <f t="shared" si="18"/>
        <v>214200.36099999998</v>
      </c>
      <c r="J38" s="597">
        <f t="shared" si="18"/>
        <v>6561.0749999999998</v>
      </c>
      <c r="K38" s="598">
        <f t="shared" si="18"/>
        <v>5004.0219999999999</v>
      </c>
      <c r="L38" s="597">
        <f t="shared" si="18"/>
        <v>221846.10200000001</v>
      </c>
      <c r="M38" s="599">
        <f t="shared" si="18"/>
        <v>219204.383</v>
      </c>
      <c r="N38" s="301"/>
      <c r="O38" s="286"/>
      <c r="P38" s="286"/>
    </row>
    <row r="39" spans="1:16" ht="12.75" customHeight="1" x14ac:dyDescent="0.25">
      <c r="A39" s="287"/>
      <c r="B39" s="288"/>
      <c r="C39" s="288"/>
      <c r="D39" s="288"/>
      <c r="E39" s="299" t="s">
        <v>551</v>
      </c>
      <c r="F39" s="303"/>
      <c r="G39" s="291">
        <f t="shared" si="16"/>
        <v>33</v>
      </c>
      <c r="H39" s="597">
        <f t="shared" ref="H39:M39" si="19">+H20+H23</f>
        <v>0</v>
      </c>
      <c r="I39" s="598">
        <f t="shared" si="19"/>
        <v>0</v>
      </c>
      <c r="J39" s="597">
        <f t="shared" si="19"/>
        <v>0</v>
      </c>
      <c r="K39" s="598">
        <f t="shared" si="19"/>
        <v>0</v>
      </c>
      <c r="L39" s="597">
        <f t="shared" si="19"/>
        <v>0</v>
      </c>
      <c r="M39" s="599">
        <f t="shared" si="19"/>
        <v>0</v>
      </c>
      <c r="N39" s="301"/>
      <c r="O39" s="286"/>
      <c r="P39" s="286"/>
    </row>
    <row r="40" spans="1:16" ht="12.75" customHeight="1" x14ac:dyDescent="0.25">
      <c r="A40" s="287"/>
      <c r="B40" s="288"/>
      <c r="C40" s="288"/>
      <c r="D40" s="288"/>
      <c r="E40" s="299" t="s">
        <v>552</v>
      </c>
      <c r="F40" s="303"/>
      <c r="G40" s="291">
        <f t="shared" si="16"/>
        <v>34</v>
      </c>
      <c r="H40" s="597">
        <f t="shared" ref="H40:M40" si="20">+H27+H30</f>
        <v>0</v>
      </c>
      <c r="I40" s="598">
        <f t="shared" si="20"/>
        <v>0</v>
      </c>
      <c r="J40" s="597">
        <f t="shared" si="20"/>
        <v>0</v>
      </c>
      <c r="K40" s="598">
        <f t="shared" si="20"/>
        <v>0</v>
      </c>
      <c r="L40" s="597">
        <f t="shared" si="20"/>
        <v>0</v>
      </c>
      <c r="M40" s="599">
        <f t="shared" si="20"/>
        <v>0</v>
      </c>
      <c r="N40" s="304"/>
      <c r="O40" s="286"/>
      <c r="P40" s="286"/>
    </row>
    <row r="41" spans="1:16" ht="12.75" customHeight="1" x14ac:dyDescent="0.25">
      <c r="A41" s="287"/>
      <c r="B41" s="288"/>
      <c r="C41" s="288"/>
      <c r="D41" s="302"/>
      <c r="E41" s="293" t="s">
        <v>553</v>
      </c>
      <c r="F41" s="303"/>
      <c r="G41" s="291">
        <f t="shared" si="16"/>
        <v>35</v>
      </c>
      <c r="H41" s="597">
        <f t="shared" ref="H41:M41" si="21">+H33</f>
        <v>34620.633999999998</v>
      </c>
      <c r="I41" s="598">
        <f t="shared" si="21"/>
        <v>34620.633999999998</v>
      </c>
      <c r="J41" s="597">
        <f t="shared" si="21"/>
        <v>0</v>
      </c>
      <c r="K41" s="598">
        <f t="shared" si="21"/>
        <v>0</v>
      </c>
      <c r="L41" s="597">
        <f t="shared" si="21"/>
        <v>34620.633999999998</v>
      </c>
      <c r="M41" s="599">
        <f t="shared" si="21"/>
        <v>34620.633999999998</v>
      </c>
      <c r="N41" s="304"/>
      <c r="O41" s="286"/>
      <c r="P41" s="286"/>
    </row>
    <row r="42" spans="1:16" ht="12.75" customHeight="1" x14ac:dyDescent="0.25">
      <c r="A42" s="283"/>
      <c r="B42" s="284"/>
      <c r="C42" s="297"/>
      <c r="D42" s="284" t="s">
        <v>554</v>
      </c>
      <c r="E42" s="284"/>
      <c r="F42" s="285"/>
      <c r="G42" s="330">
        <f t="shared" si="16"/>
        <v>36</v>
      </c>
      <c r="H42" s="594">
        <f t="shared" ref="H42:M42" si="22">+H43+H44+H45+H46</f>
        <v>24841.034</v>
      </c>
      <c r="I42" s="595">
        <f t="shared" si="22"/>
        <v>24841.034</v>
      </c>
      <c r="J42" s="594">
        <f t="shared" si="22"/>
        <v>200</v>
      </c>
      <c r="K42" s="595">
        <f t="shared" si="22"/>
        <v>200</v>
      </c>
      <c r="L42" s="594">
        <f t="shared" si="22"/>
        <v>25041.034</v>
      </c>
      <c r="M42" s="596">
        <f t="shared" si="22"/>
        <v>25041.034</v>
      </c>
      <c r="N42" s="304"/>
    </row>
    <row r="43" spans="1:16" ht="12.75" customHeight="1" x14ac:dyDescent="0.25">
      <c r="A43" s="298"/>
      <c r="B43" s="293"/>
      <c r="C43" s="299"/>
      <c r="D43" s="302" t="s">
        <v>528</v>
      </c>
      <c r="E43" s="299" t="s">
        <v>555</v>
      </c>
      <c r="F43" s="300"/>
      <c r="G43" s="291">
        <f t="shared" si="16"/>
        <v>37</v>
      </c>
      <c r="H43" s="597">
        <f t="shared" ref="H43:M43" si="23">+H11+H17</f>
        <v>7547.0339999999997</v>
      </c>
      <c r="I43" s="598">
        <f t="shared" si="23"/>
        <v>7547.0339999999997</v>
      </c>
      <c r="J43" s="597">
        <f t="shared" si="23"/>
        <v>200</v>
      </c>
      <c r="K43" s="598">
        <f t="shared" si="23"/>
        <v>200</v>
      </c>
      <c r="L43" s="597">
        <f t="shared" si="23"/>
        <v>7747.0339999999997</v>
      </c>
      <c r="M43" s="599">
        <f t="shared" si="23"/>
        <v>7747.0339999999997</v>
      </c>
      <c r="N43" s="301"/>
    </row>
    <row r="44" spans="1:16" ht="12.75" customHeight="1" x14ac:dyDescent="0.25">
      <c r="A44" s="298"/>
      <c r="B44" s="293"/>
      <c r="C44" s="299"/>
      <c r="D44" s="288"/>
      <c r="E44" s="299" t="s">
        <v>556</v>
      </c>
      <c r="F44" s="300"/>
      <c r="G44" s="291">
        <f t="shared" si="16"/>
        <v>38</v>
      </c>
      <c r="H44" s="597">
        <f t="shared" ref="H44:M44" si="24">+H21+H24</f>
        <v>17294</v>
      </c>
      <c r="I44" s="598">
        <f t="shared" si="24"/>
        <v>17294</v>
      </c>
      <c r="J44" s="597">
        <f t="shared" si="24"/>
        <v>0</v>
      </c>
      <c r="K44" s="598">
        <f t="shared" si="24"/>
        <v>0</v>
      </c>
      <c r="L44" s="597">
        <f t="shared" si="24"/>
        <v>17294</v>
      </c>
      <c r="M44" s="599">
        <f t="shared" si="24"/>
        <v>17294</v>
      </c>
      <c r="N44" s="304"/>
    </row>
    <row r="45" spans="1:16" ht="12.75" customHeight="1" x14ac:dyDescent="0.25">
      <c r="A45" s="287"/>
      <c r="B45" s="288"/>
      <c r="C45" s="288"/>
      <c r="D45" s="288"/>
      <c r="E45" s="299" t="s">
        <v>557</v>
      </c>
      <c r="F45" s="303"/>
      <c r="G45" s="291">
        <f t="shared" si="16"/>
        <v>39</v>
      </c>
      <c r="H45" s="597">
        <f t="shared" ref="H45:M45" si="25">+H28+H31</f>
        <v>0</v>
      </c>
      <c r="I45" s="598">
        <f t="shared" si="25"/>
        <v>0</v>
      </c>
      <c r="J45" s="597">
        <f t="shared" si="25"/>
        <v>0</v>
      </c>
      <c r="K45" s="598">
        <f t="shared" si="25"/>
        <v>0</v>
      </c>
      <c r="L45" s="597">
        <f t="shared" si="25"/>
        <v>0</v>
      </c>
      <c r="M45" s="599">
        <f t="shared" si="25"/>
        <v>0</v>
      </c>
      <c r="N45" s="304"/>
    </row>
    <row r="46" spans="1:16" ht="12.75" customHeight="1" x14ac:dyDescent="0.25">
      <c r="A46" s="287"/>
      <c r="B46" s="288"/>
      <c r="C46" s="288"/>
      <c r="D46" s="302"/>
      <c r="E46" s="293" t="s">
        <v>558</v>
      </c>
      <c r="F46" s="303"/>
      <c r="G46" s="291">
        <f t="shared" si="16"/>
        <v>40</v>
      </c>
      <c r="H46" s="597">
        <f t="shared" ref="H46:M46" si="26">+H34</f>
        <v>0</v>
      </c>
      <c r="I46" s="598">
        <f t="shared" si="26"/>
        <v>0</v>
      </c>
      <c r="J46" s="597">
        <f t="shared" si="26"/>
        <v>0</v>
      </c>
      <c r="K46" s="598">
        <f t="shared" si="26"/>
        <v>0</v>
      </c>
      <c r="L46" s="597">
        <f t="shared" si="26"/>
        <v>0</v>
      </c>
      <c r="M46" s="599">
        <f t="shared" si="26"/>
        <v>0</v>
      </c>
      <c r="N46" s="304"/>
    </row>
    <row r="47" spans="1:16" ht="12.75" customHeight="1" x14ac:dyDescent="0.25">
      <c r="A47" s="1051" t="s">
        <v>559</v>
      </c>
      <c r="B47" s="1052"/>
      <c r="C47" s="1052"/>
      <c r="D47" s="1052"/>
      <c r="E47" s="1052"/>
      <c r="F47" s="1053"/>
      <c r="G47" s="331">
        <f t="shared" si="16"/>
        <v>41</v>
      </c>
      <c r="H47" s="603">
        <f t="shared" ref="H47:M47" si="27">+H48+H52</f>
        <v>274746.69500000001</v>
      </c>
      <c r="I47" s="604">
        <f t="shared" si="27"/>
        <v>273662.02899999998</v>
      </c>
      <c r="J47" s="603">
        <f t="shared" si="27"/>
        <v>6761.0749999999998</v>
      </c>
      <c r="K47" s="604">
        <f t="shared" si="27"/>
        <v>5204.0219999999999</v>
      </c>
      <c r="L47" s="603">
        <f t="shared" si="27"/>
        <v>281507.77</v>
      </c>
      <c r="M47" s="605">
        <f t="shared" si="27"/>
        <v>278866.05099999998</v>
      </c>
      <c r="N47" s="275"/>
    </row>
    <row r="48" spans="1:16" ht="12.75" customHeight="1" x14ac:dyDescent="0.25">
      <c r="A48" s="283"/>
      <c r="B48" s="284"/>
      <c r="C48" s="296" t="s">
        <v>528</v>
      </c>
      <c r="D48" s="284" t="s">
        <v>560</v>
      </c>
      <c r="E48" s="284"/>
      <c r="F48" s="285"/>
      <c r="G48" s="330">
        <f t="shared" si="16"/>
        <v>42</v>
      </c>
      <c r="H48" s="594">
        <f t="shared" ref="H48:M48" si="28">+H49+H50+H51</f>
        <v>249905.66099999999</v>
      </c>
      <c r="I48" s="595">
        <f t="shared" si="28"/>
        <v>248820.99499999997</v>
      </c>
      <c r="J48" s="594">
        <f t="shared" si="28"/>
        <v>6561.0749999999998</v>
      </c>
      <c r="K48" s="595">
        <f t="shared" si="28"/>
        <v>5004.0219999999999</v>
      </c>
      <c r="L48" s="594">
        <f t="shared" si="28"/>
        <v>256466.736</v>
      </c>
      <c r="M48" s="596">
        <f t="shared" si="28"/>
        <v>253825.01699999999</v>
      </c>
      <c r="N48" s="301"/>
    </row>
    <row r="49" spans="1:14" ht="12.75" customHeight="1" x14ac:dyDescent="0.25">
      <c r="A49" s="287"/>
      <c r="B49" s="288"/>
      <c r="C49" s="288"/>
      <c r="D49" s="302" t="s">
        <v>528</v>
      </c>
      <c r="E49" s="293" t="s">
        <v>561</v>
      </c>
      <c r="F49" s="303"/>
      <c r="G49" s="291">
        <f t="shared" si="16"/>
        <v>43</v>
      </c>
      <c r="H49" s="597">
        <f t="shared" ref="H49:M49" si="29">+H10+H20+H27</f>
        <v>7445.5940000000001</v>
      </c>
      <c r="I49" s="598">
        <f t="shared" si="29"/>
        <v>6360.9279999999999</v>
      </c>
      <c r="J49" s="597">
        <f t="shared" si="29"/>
        <v>3207.5</v>
      </c>
      <c r="K49" s="598">
        <f t="shared" si="29"/>
        <v>1650.4469999999999</v>
      </c>
      <c r="L49" s="597">
        <f t="shared" si="29"/>
        <v>10653.094000000001</v>
      </c>
      <c r="M49" s="599">
        <f t="shared" si="29"/>
        <v>8011.375</v>
      </c>
      <c r="N49" s="301"/>
    </row>
    <row r="50" spans="1:14" ht="12.75" customHeight="1" x14ac:dyDescent="0.25">
      <c r="A50" s="287"/>
      <c r="B50" s="288"/>
      <c r="C50" s="288"/>
      <c r="D50" s="288"/>
      <c r="E50" s="293" t="s">
        <v>562</v>
      </c>
      <c r="F50" s="303"/>
      <c r="G50" s="291">
        <f t="shared" si="16"/>
        <v>44</v>
      </c>
      <c r="H50" s="597">
        <f t="shared" ref="H50:M50" si="30">+H13+H23+H30</f>
        <v>207839.43299999999</v>
      </c>
      <c r="I50" s="598">
        <f t="shared" si="30"/>
        <v>207839.43299999999</v>
      </c>
      <c r="J50" s="597">
        <f t="shared" si="30"/>
        <v>3353.5749999999998</v>
      </c>
      <c r="K50" s="598">
        <f t="shared" si="30"/>
        <v>3353.5749999999998</v>
      </c>
      <c r="L50" s="597">
        <f t="shared" si="30"/>
        <v>211193.008</v>
      </c>
      <c r="M50" s="599">
        <f t="shared" si="30"/>
        <v>211193.008</v>
      </c>
      <c r="N50" s="301"/>
    </row>
    <row r="51" spans="1:14" ht="12.75" customHeight="1" x14ac:dyDescent="0.25">
      <c r="A51" s="287"/>
      <c r="B51" s="288"/>
      <c r="C51" s="288"/>
      <c r="D51" s="302"/>
      <c r="E51" s="293" t="s">
        <v>563</v>
      </c>
      <c r="F51" s="303"/>
      <c r="G51" s="291">
        <f t="shared" si="16"/>
        <v>45</v>
      </c>
      <c r="H51" s="597">
        <f t="shared" ref="H51:M51" si="31">+H33</f>
        <v>34620.633999999998</v>
      </c>
      <c r="I51" s="598">
        <f t="shared" si="31"/>
        <v>34620.633999999998</v>
      </c>
      <c r="J51" s="597">
        <f t="shared" si="31"/>
        <v>0</v>
      </c>
      <c r="K51" s="598">
        <f t="shared" si="31"/>
        <v>0</v>
      </c>
      <c r="L51" s="597">
        <f t="shared" si="31"/>
        <v>34620.633999999998</v>
      </c>
      <c r="M51" s="599">
        <f t="shared" si="31"/>
        <v>34620.633999999998</v>
      </c>
      <c r="N51" s="301"/>
    </row>
    <row r="52" spans="1:14" ht="12.75" customHeight="1" x14ac:dyDescent="0.25">
      <c r="A52" s="283"/>
      <c r="B52" s="284"/>
      <c r="C52" s="297"/>
      <c r="D52" s="284" t="s">
        <v>564</v>
      </c>
      <c r="E52" s="284"/>
      <c r="F52" s="285"/>
      <c r="G52" s="330">
        <f t="shared" si="16"/>
        <v>46</v>
      </c>
      <c r="H52" s="594">
        <f t="shared" ref="H52:M52" si="32">+H53+H54+H55</f>
        <v>24841.034</v>
      </c>
      <c r="I52" s="595">
        <f t="shared" si="32"/>
        <v>24841.034</v>
      </c>
      <c r="J52" s="594">
        <f t="shared" si="32"/>
        <v>200</v>
      </c>
      <c r="K52" s="595">
        <f t="shared" si="32"/>
        <v>200</v>
      </c>
      <c r="L52" s="594">
        <f t="shared" si="32"/>
        <v>25041.034</v>
      </c>
      <c r="M52" s="596">
        <f t="shared" si="32"/>
        <v>25041.034</v>
      </c>
      <c r="N52" s="304"/>
    </row>
    <row r="53" spans="1:14" ht="12.75" customHeight="1" x14ac:dyDescent="0.25">
      <c r="A53" s="298"/>
      <c r="B53" s="293"/>
      <c r="C53" s="299"/>
      <c r="D53" s="302" t="s">
        <v>528</v>
      </c>
      <c r="E53" s="293" t="s">
        <v>565</v>
      </c>
      <c r="F53" s="300"/>
      <c r="G53" s="333">
        <f t="shared" si="16"/>
        <v>47</v>
      </c>
      <c r="H53" s="597">
        <f t="shared" ref="H53:M53" si="33">+H11+H21+H28</f>
        <v>0</v>
      </c>
      <c r="I53" s="598">
        <f t="shared" si="33"/>
        <v>0</v>
      </c>
      <c r="J53" s="597">
        <f t="shared" si="33"/>
        <v>0</v>
      </c>
      <c r="K53" s="598">
        <f t="shared" si="33"/>
        <v>0</v>
      </c>
      <c r="L53" s="597">
        <f t="shared" si="33"/>
        <v>0</v>
      </c>
      <c r="M53" s="599">
        <f t="shared" si="33"/>
        <v>0</v>
      </c>
      <c r="N53" s="292"/>
    </row>
    <row r="54" spans="1:14" ht="12.75" customHeight="1" x14ac:dyDescent="0.25">
      <c r="A54" s="298"/>
      <c r="B54" s="293"/>
      <c r="C54" s="299"/>
      <c r="D54" s="288"/>
      <c r="E54" s="293" t="s">
        <v>566</v>
      </c>
      <c r="F54" s="300"/>
      <c r="G54" s="333">
        <f t="shared" si="16"/>
        <v>48</v>
      </c>
      <c r="H54" s="597">
        <f t="shared" ref="H54:M54" si="34">+H17+H24+H31</f>
        <v>24841.034</v>
      </c>
      <c r="I54" s="598">
        <f t="shared" si="34"/>
        <v>24841.034</v>
      </c>
      <c r="J54" s="597">
        <f t="shared" si="34"/>
        <v>200</v>
      </c>
      <c r="K54" s="598">
        <f t="shared" si="34"/>
        <v>200</v>
      </c>
      <c r="L54" s="597">
        <f t="shared" si="34"/>
        <v>25041.034</v>
      </c>
      <c r="M54" s="599">
        <f t="shared" si="34"/>
        <v>25041.034</v>
      </c>
      <c r="N54" s="292"/>
    </row>
    <row r="55" spans="1:14" ht="12.75" customHeight="1" thickBot="1" x14ac:dyDescent="0.3">
      <c r="A55" s="305"/>
      <c r="B55" s="306"/>
      <c r="C55" s="306"/>
      <c r="D55" s="306"/>
      <c r="E55" s="307" t="s">
        <v>567</v>
      </c>
      <c r="F55" s="308"/>
      <c r="G55" s="309">
        <f t="shared" si="16"/>
        <v>49</v>
      </c>
      <c r="H55" s="600">
        <f t="shared" ref="H55:M55" si="35">+H34</f>
        <v>0</v>
      </c>
      <c r="I55" s="601">
        <f t="shared" si="35"/>
        <v>0</v>
      </c>
      <c r="J55" s="600">
        <f t="shared" si="35"/>
        <v>0</v>
      </c>
      <c r="K55" s="601">
        <f t="shared" si="35"/>
        <v>0</v>
      </c>
      <c r="L55" s="600">
        <f t="shared" si="35"/>
        <v>0</v>
      </c>
      <c r="M55" s="602">
        <f t="shared" si="35"/>
        <v>0</v>
      </c>
      <c r="N55" s="304"/>
    </row>
    <row r="56" spans="1:14" x14ac:dyDescent="0.25">
      <c r="A56" s="269"/>
      <c r="B56" s="269"/>
      <c r="C56" s="269"/>
      <c r="D56" s="269"/>
      <c r="E56" s="269"/>
      <c r="F56" s="269"/>
      <c r="G56" s="271"/>
      <c r="H56" s="269"/>
      <c r="I56" s="269"/>
      <c r="J56" s="269"/>
      <c r="K56" s="269"/>
      <c r="L56" s="269"/>
      <c r="M56" s="269"/>
    </row>
    <row r="57" spans="1:14" x14ac:dyDescent="0.25">
      <c r="A57" s="269" t="s">
        <v>395</v>
      </c>
      <c r="B57" s="269"/>
      <c r="C57" s="269"/>
      <c r="D57" s="270"/>
      <c r="E57" s="270"/>
      <c r="F57" s="269"/>
      <c r="G57" s="271"/>
      <c r="H57" s="269"/>
      <c r="I57" s="269"/>
      <c r="J57" s="269"/>
      <c r="K57" s="269"/>
      <c r="L57" s="269"/>
      <c r="M57" s="269"/>
    </row>
    <row r="58" spans="1:14" ht="30.75" customHeight="1" x14ac:dyDescent="0.25">
      <c r="A58" s="1050" t="s">
        <v>568</v>
      </c>
      <c r="B58" s="1050"/>
      <c r="C58" s="1050"/>
      <c r="D58" s="1050"/>
      <c r="E58" s="1050"/>
      <c r="F58" s="1050"/>
      <c r="G58" s="1050"/>
      <c r="H58" s="1050"/>
      <c r="I58" s="1050"/>
      <c r="J58" s="1050"/>
      <c r="K58" s="1050"/>
      <c r="L58" s="1050"/>
      <c r="M58" s="1050"/>
      <c r="N58" s="1050"/>
    </row>
    <row r="59" spans="1:14" ht="42.75" customHeight="1" x14ac:dyDescent="0.25">
      <c r="A59" s="1050" t="s">
        <v>569</v>
      </c>
      <c r="B59" s="1050"/>
      <c r="C59" s="1050"/>
      <c r="D59" s="1050"/>
      <c r="E59" s="1050"/>
      <c r="F59" s="1050"/>
      <c r="G59" s="1050"/>
      <c r="H59" s="1050"/>
      <c r="I59" s="1050"/>
      <c r="J59" s="1050"/>
      <c r="K59" s="1050"/>
      <c r="L59" s="1050"/>
      <c r="M59" s="1050"/>
      <c r="N59" s="1050"/>
    </row>
    <row r="60" spans="1:14" ht="17.25" customHeight="1" x14ac:dyDescent="0.25">
      <c r="A60" s="1050" t="s">
        <v>570</v>
      </c>
      <c r="B60" s="1050"/>
      <c r="C60" s="1050"/>
      <c r="D60" s="1050"/>
      <c r="E60" s="1050"/>
      <c r="F60" s="1050"/>
      <c r="G60" s="1050"/>
      <c r="H60" s="1050"/>
      <c r="I60" s="1050"/>
      <c r="J60" s="1050"/>
      <c r="K60" s="1050"/>
      <c r="L60" s="1050"/>
      <c r="M60" s="1050"/>
      <c r="N60" s="1050"/>
    </row>
    <row r="61" spans="1:14" ht="15.75" customHeight="1" x14ac:dyDescent="0.25">
      <c r="A61" s="366" t="s">
        <v>571</v>
      </c>
      <c r="B61" s="269"/>
      <c r="C61" s="269"/>
      <c r="D61" s="269"/>
      <c r="E61" s="269"/>
      <c r="F61" s="269"/>
      <c r="G61" s="271"/>
      <c r="H61" s="269"/>
      <c r="I61" s="269"/>
      <c r="J61" s="269"/>
      <c r="K61" s="269"/>
      <c r="L61" s="269"/>
      <c r="M61" s="269"/>
    </row>
    <row r="62" spans="1:14" x14ac:dyDescent="0.25">
      <c r="A62" s="269"/>
      <c r="B62" s="269"/>
      <c r="C62" s="269"/>
      <c r="D62" s="269"/>
      <c r="E62" s="269"/>
      <c r="F62" s="269"/>
      <c r="G62" s="271"/>
      <c r="H62" s="269"/>
      <c r="I62" s="269"/>
      <c r="J62" s="269"/>
      <c r="K62" s="269"/>
      <c r="L62" s="269"/>
      <c r="M62" s="269"/>
    </row>
    <row r="63" spans="1:14" x14ac:dyDescent="0.25">
      <c r="A63" s="269"/>
      <c r="B63" s="269"/>
      <c r="C63" s="269"/>
      <c r="D63" s="269"/>
      <c r="E63" s="269"/>
      <c r="F63" s="269"/>
      <c r="G63" s="271"/>
      <c r="H63" s="269"/>
      <c r="I63" s="269"/>
      <c r="J63" s="269"/>
      <c r="K63" s="269"/>
      <c r="L63" s="269"/>
      <c r="M63" s="269"/>
    </row>
    <row r="64" spans="1:14" x14ac:dyDescent="0.25">
      <c r="A64" s="269"/>
      <c r="B64" s="269"/>
      <c r="C64" s="269"/>
      <c r="D64" s="269"/>
      <c r="E64" s="269"/>
      <c r="F64" s="269"/>
      <c r="G64" s="271"/>
      <c r="H64" s="269"/>
      <c r="I64" s="269"/>
      <c r="J64" s="269"/>
      <c r="K64" s="269"/>
      <c r="L64" s="269"/>
      <c r="M64" s="269"/>
    </row>
  </sheetData>
  <customSheetViews>
    <customSheetView guid="{2AF6EA2A-E5C5-45EB-B6C4-875AD1E4E056}" scale="96">
      <selection activeCell="B1" sqref="B1"/>
      <pageMargins left="0" right="0" top="0" bottom="0" header="0" footer="0"/>
      <pageSetup paperSize="9" scale="65" fitToHeight="3" orientation="portrait" r:id="rId1"/>
      <headerFooter alignWithMargins="0">
        <oddFooter>&amp;C&amp;P/&amp;N</oddFooter>
      </headerFooter>
    </customSheetView>
  </customSheetViews>
  <mergeCells count="13">
    <mergeCell ref="B32:F32"/>
    <mergeCell ref="A58:N58"/>
    <mergeCell ref="A59:N59"/>
    <mergeCell ref="A60:N60"/>
    <mergeCell ref="A47:F47"/>
    <mergeCell ref="A36:F36"/>
    <mergeCell ref="L3:M3"/>
    <mergeCell ref="B7:F7"/>
    <mergeCell ref="A6:F6"/>
    <mergeCell ref="A3:F5"/>
    <mergeCell ref="G3:G5"/>
    <mergeCell ref="H3:I3"/>
    <mergeCell ref="J3:K3"/>
  </mergeCells>
  <pageMargins left="0.39370078740157483" right="0.39370078740157483" top="0.39370078740157483" bottom="0.39370078740157483" header="0" footer="0.15748031496062992"/>
  <pageSetup paperSize="9" scale="65" fitToHeight="3" orientation="portrait" r:id="rId2"/>
  <headerFooter alignWithMargins="0">
    <oddFooter>&amp;C&amp;P/&amp;N</oddFooter>
  </headerFooter>
  <ignoredErrors>
    <ignoredError sqref="L22:M22 L29:M29 L32:M32 H15:K15"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B69B2-8163-4A01-A1B3-F16D99FC520C}">
  <sheetPr>
    <tabColor rgb="FFFFFF00"/>
  </sheetPr>
  <dimension ref="A1:T47"/>
  <sheetViews>
    <sheetView topLeftCell="A25" zoomScale="115" zoomScaleNormal="115" workbookViewId="0">
      <selection activeCell="I36" sqref="I36"/>
    </sheetView>
  </sheetViews>
  <sheetFormatPr defaultColWidth="10.5703125" defaultRowHeight="15" x14ac:dyDescent="0.25"/>
  <cols>
    <col min="1" max="2" width="4.28515625" style="613" customWidth="1"/>
    <col min="3" max="3" width="6.7109375" style="613" customWidth="1"/>
    <col min="4" max="4" width="49.42578125" style="613" customWidth="1"/>
    <col min="5" max="5" width="12.28515625" style="613" customWidth="1"/>
    <col min="6" max="7" width="10.85546875" style="613" customWidth="1"/>
    <col min="8" max="9" width="11.28515625" style="613" customWidth="1"/>
    <col min="10" max="10" width="11.5703125" style="613" customWidth="1"/>
    <col min="11" max="11" width="9.7109375" style="613" customWidth="1"/>
    <col min="12" max="12" width="10" style="613" customWidth="1"/>
    <col min="13" max="13" width="10.140625" style="613" customWidth="1"/>
    <col min="14" max="14" width="13.7109375" style="613" customWidth="1"/>
    <col min="15" max="15" width="1.7109375" style="613" customWidth="1"/>
    <col min="16" max="16" width="11.28515625" style="613" customWidth="1"/>
    <col min="17" max="17" width="12" style="613" customWidth="1"/>
    <col min="18" max="19" width="9.140625" style="613" customWidth="1"/>
    <col min="20" max="20" width="18.5703125" style="613" bestFit="1" customWidth="1"/>
    <col min="21" max="250" width="9.140625" style="613" customWidth="1"/>
    <col min="251" max="251" width="59.7109375" style="613" customWidth="1"/>
    <col min="252" max="16384" width="10.5703125" style="613"/>
  </cols>
  <sheetData>
    <row r="1" spans="1:17" ht="15.75" x14ac:dyDescent="0.25">
      <c r="A1" s="612" t="s">
        <v>572</v>
      </c>
      <c r="B1" s="612"/>
    </row>
    <row r="2" spans="1:17" ht="15.75" x14ac:dyDescent="0.25">
      <c r="A2" s="612"/>
      <c r="B2" s="612"/>
      <c r="D2" s="614" t="s">
        <v>573</v>
      </c>
    </row>
    <row r="3" spans="1:17" ht="13.5" customHeight="1" thickBot="1" x14ac:dyDescent="0.3">
      <c r="Q3" s="615" t="s">
        <v>502</v>
      </c>
    </row>
    <row r="4" spans="1:17" ht="39" customHeight="1" x14ac:dyDescent="0.25">
      <c r="A4" s="1066" t="s">
        <v>519</v>
      </c>
      <c r="B4" s="1081" t="s">
        <v>574</v>
      </c>
      <c r="C4" s="1075" t="s">
        <v>575</v>
      </c>
      <c r="D4" s="1076"/>
      <c r="E4" s="1063" t="s">
        <v>576</v>
      </c>
      <c r="F4" s="1062"/>
      <c r="G4" s="1062" t="s">
        <v>577</v>
      </c>
      <c r="H4" s="1062"/>
      <c r="I4" s="1062" t="s">
        <v>578</v>
      </c>
      <c r="J4" s="1062"/>
      <c r="K4" s="1057" t="s">
        <v>579</v>
      </c>
      <c r="L4" s="1058"/>
      <c r="M4" s="1059"/>
      <c r="N4" s="1060" t="s">
        <v>580</v>
      </c>
      <c r="O4" s="614"/>
      <c r="P4" s="1055" t="s">
        <v>581</v>
      </c>
      <c r="Q4" s="1071" t="s">
        <v>582</v>
      </c>
    </row>
    <row r="5" spans="1:17" ht="13.5" customHeight="1" x14ac:dyDescent="0.25">
      <c r="A5" s="1067"/>
      <c r="B5" s="1082"/>
      <c r="C5" s="1077"/>
      <c r="D5" s="1078"/>
      <c r="E5" s="616" t="s">
        <v>583</v>
      </c>
      <c r="F5" s="617" t="s">
        <v>584</v>
      </c>
      <c r="G5" s="618" t="s">
        <v>585</v>
      </c>
      <c r="H5" s="617" t="s">
        <v>586</v>
      </c>
      <c r="I5" s="618" t="s">
        <v>585</v>
      </c>
      <c r="J5" s="617" t="s">
        <v>586</v>
      </c>
      <c r="K5" s="619" t="s">
        <v>587</v>
      </c>
      <c r="L5" s="619" t="s">
        <v>588</v>
      </c>
      <c r="M5" s="619" t="s">
        <v>589</v>
      </c>
      <c r="N5" s="1061"/>
      <c r="O5" s="614"/>
      <c r="P5" s="1056"/>
      <c r="Q5" s="1072"/>
    </row>
    <row r="6" spans="1:17" ht="15" customHeight="1" thickBot="1" x14ac:dyDescent="0.3">
      <c r="A6" s="1068"/>
      <c r="B6" s="1083"/>
      <c r="C6" s="1079"/>
      <c r="D6" s="1080"/>
      <c r="E6" s="620" t="s">
        <v>590</v>
      </c>
      <c r="F6" s="621" t="s">
        <v>591</v>
      </c>
      <c r="G6" s="621" t="s">
        <v>592</v>
      </c>
      <c r="H6" s="621" t="s">
        <v>593</v>
      </c>
      <c r="I6" s="621" t="s">
        <v>594</v>
      </c>
      <c r="J6" s="621" t="s">
        <v>595</v>
      </c>
      <c r="K6" s="622" t="s">
        <v>596</v>
      </c>
      <c r="L6" s="623" t="s">
        <v>597</v>
      </c>
      <c r="M6" s="623" t="s">
        <v>598</v>
      </c>
      <c r="N6" s="624" t="s">
        <v>599</v>
      </c>
      <c r="O6" s="614"/>
      <c r="P6" s="625" t="s">
        <v>600</v>
      </c>
      <c r="Q6" s="624" t="s">
        <v>601</v>
      </c>
    </row>
    <row r="7" spans="1:17" s="627" customFormat="1" ht="16.5" customHeight="1" x14ac:dyDescent="0.25">
      <c r="A7" s="668">
        <f t="shared" ref="A7:A30" si="0">+A6+1</f>
        <v>1</v>
      </c>
      <c r="B7" s="652"/>
      <c r="C7" s="669" t="s">
        <v>602</v>
      </c>
      <c r="D7" s="670"/>
      <c r="E7" s="654">
        <f t="shared" ref="E7:N7" si="1">+E8+E19</f>
        <v>207839.43299999999</v>
      </c>
      <c r="F7" s="654">
        <f>+F8+F19</f>
        <v>207839.43299999999</v>
      </c>
      <c r="G7" s="654">
        <f t="shared" si="1"/>
        <v>3353.5749999999998</v>
      </c>
      <c r="H7" s="654">
        <f t="shared" si="1"/>
        <v>3353.5749999999998</v>
      </c>
      <c r="I7" s="654">
        <f>+I8+I19</f>
        <v>211193.00799999997</v>
      </c>
      <c r="J7" s="654">
        <f t="shared" si="1"/>
        <v>211193.00799999997</v>
      </c>
      <c r="K7" s="654">
        <f t="shared" si="1"/>
        <v>0</v>
      </c>
      <c r="L7" s="654">
        <f t="shared" si="1"/>
        <v>2413.8000000000002</v>
      </c>
      <c r="M7" s="654">
        <f t="shared" si="1"/>
        <v>566</v>
      </c>
      <c r="N7" s="655">
        <f t="shared" si="1"/>
        <v>0</v>
      </c>
      <c r="O7" s="626"/>
      <c r="P7" s="664">
        <f>+P8+P19</f>
        <v>0</v>
      </c>
      <c r="Q7" s="655">
        <f>+Q8+Q19</f>
        <v>211193.00799999997</v>
      </c>
    </row>
    <row r="8" spans="1:17" s="614" customFormat="1" ht="14.25" customHeight="1" x14ac:dyDescent="0.25">
      <c r="A8" s="671">
        <f t="shared" si="0"/>
        <v>2</v>
      </c>
      <c r="B8" s="673">
        <v>9</v>
      </c>
      <c r="C8" s="1069" t="s">
        <v>603</v>
      </c>
      <c r="D8" s="1070"/>
      <c r="E8" s="656">
        <f t="shared" ref="E8:N8" si="2">SUM(E9:E18)</f>
        <v>207145.43299999999</v>
      </c>
      <c r="F8" s="656">
        <f t="shared" si="2"/>
        <v>207145.43299999999</v>
      </c>
      <c r="G8" s="656">
        <f t="shared" si="2"/>
        <v>3353.5749999999998</v>
      </c>
      <c r="H8" s="656">
        <f t="shared" si="2"/>
        <v>3353.5749999999998</v>
      </c>
      <c r="I8" s="656">
        <f t="shared" si="2"/>
        <v>210499.00799999997</v>
      </c>
      <c r="J8" s="656">
        <f t="shared" si="2"/>
        <v>210499.00799999997</v>
      </c>
      <c r="K8" s="656">
        <f t="shared" si="2"/>
        <v>0</v>
      </c>
      <c r="L8" s="656">
        <f t="shared" si="2"/>
        <v>2413.8000000000002</v>
      </c>
      <c r="M8" s="656">
        <f t="shared" si="2"/>
        <v>566</v>
      </c>
      <c r="N8" s="657">
        <f t="shared" si="2"/>
        <v>0</v>
      </c>
      <c r="O8" s="628"/>
      <c r="P8" s="665">
        <f>SUM(P9:P18)</f>
        <v>0</v>
      </c>
      <c r="Q8" s="657">
        <f>SUM(Q9:Q18)</f>
        <v>210499.00799999997</v>
      </c>
    </row>
    <row r="9" spans="1:17" ht="12.75" customHeight="1" x14ac:dyDescent="0.25">
      <c r="A9" s="672">
        <f t="shared" si="0"/>
        <v>3</v>
      </c>
      <c r="B9" s="674"/>
      <c r="C9" s="882" t="s">
        <v>604</v>
      </c>
      <c r="D9" s="883" t="s">
        <v>605</v>
      </c>
      <c r="E9" s="630">
        <v>183143.28599999999</v>
      </c>
      <c r="F9" s="630">
        <f>+E9</f>
        <v>183143.28599999999</v>
      </c>
      <c r="G9" s="630"/>
      <c r="H9" s="630"/>
      <c r="I9" s="658">
        <f t="shared" ref="I9:I18" si="3">+E9+G9</f>
        <v>183143.28599999999</v>
      </c>
      <c r="J9" s="658">
        <f t="shared" ref="J9:J17" si="4">+F9+H9</f>
        <v>183143.28599999999</v>
      </c>
      <c r="K9" s="630"/>
      <c r="L9" s="630"/>
      <c r="M9" s="630"/>
      <c r="N9" s="662">
        <f t="shared" ref="N9:N16" si="5">+I9-J9</f>
        <v>0</v>
      </c>
      <c r="O9" s="631"/>
      <c r="P9" s="632"/>
      <c r="Q9" s="662">
        <f t="shared" ref="Q9:Q17" si="6">+J9+P9</f>
        <v>183143.28599999999</v>
      </c>
    </row>
    <row r="10" spans="1:17" ht="12.75" customHeight="1" x14ac:dyDescent="0.25">
      <c r="A10" s="672">
        <f t="shared" si="0"/>
        <v>4</v>
      </c>
      <c r="B10" s="674"/>
      <c r="C10" s="882" t="s">
        <v>606</v>
      </c>
      <c r="D10" s="883" t="s">
        <v>607</v>
      </c>
      <c r="E10" s="630"/>
      <c r="F10" s="630">
        <f t="shared" ref="F10:F18" si="7">+E10</f>
        <v>0</v>
      </c>
      <c r="G10" s="630"/>
      <c r="H10" s="630"/>
      <c r="I10" s="658">
        <f t="shared" si="3"/>
        <v>0</v>
      </c>
      <c r="J10" s="658">
        <f t="shared" si="4"/>
        <v>0</v>
      </c>
      <c r="K10" s="630"/>
      <c r="L10" s="630"/>
      <c r="M10" s="630"/>
      <c r="N10" s="662">
        <f t="shared" si="5"/>
        <v>0</v>
      </c>
      <c r="O10" s="631"/>
      <c r="P10" s="632"/>
      <c r="Q10" s="662">
        <f t="shared" si="6"/>
        <v>0</v>
      </c>
    </row>
    <row r="11" spans="1:17" ht="12.75" customHeight="1" x14ac:dyDescent="0.25">
      <c r="A11" s="672">
        <f t="shared" si="0"/>
        <v>5</v>
      </c>
      <c r="B11" s="674"/>
      <c r="C11" s="882" t="s">
        <v>608</v>
      </c>
      <c r="D11" s="883" t="s">
        <v>609</v>
      </c>
      <c r="E11" s="630"/>
      <c r="F11" s="630">
        <f t="shared" si="7"/>
        <v>0</v>
      </c>
      <c r="G11" s="630"/>
      <c r="H11" s="630"/>
      <c r="I11" s="658">
        <f t="shared" si="3"/>
        <v>0</v>
      </c>
      <c r="J11" s="658">
        <f t="shared" si="4"/>
        <v>0</v>
      </c>
      <c r="K11" s="630"/>
      <c r="L11" s="630"/>
      <c r="M11" s="630"/>
      <c r="N11" s="662">
        <f t="shared" si="5"/>
        <v>0</v>
      </c>
      <c r="O11" s="631"/>
      <c r="P11" s="632"/>
      <c r="Q11" s="662">
        <f t="shared" si="6"/>
        <v>0</v>
      </c>
    </row>
    <row r="12" spans="1:17" ht="12.75" customHeight="1" x14ac:dyDescent="0.25">
      <c r="A12" s="672">
        <f t="shared" si="0"/>
        <v>6</v>
      </c>
      <c r="B12" s="674"/>
      <c r="C12" s="882" t="s">
        <v>610</v>
      </c>
      <c r="D12" s="883" t="s">
        <v>611</v>
      </c>
      <c r="F12" s="630">
        <f t="shared" si="7"/>
        <v>0</v>
      </c>
      <c r="G12" s="630"/>
      <c r="H12" s="630"/>
      <c r="I12" s="658">
        <f t="shared" si="3"/>
        <v>0</v>
      </c>
      <c r="J12" s="658">
        <f t="shared" si="4"/>
        <v>0</v>
      </c>
      <c r="K12" s="630"/>
      <c r="L12" s="630"/>
      <c r="M12" s="630"/>
      <c r="N12" s="662">
        <f t="shared" si="5"/>
        <v>0</v>
      </c>
      <c r="O12" s="631"/>
      <c r="P12" s="632"/>
      <c r="Q12" s="662">
        <f t="shared" si="6"/>
        <v>0</v>
      </c>
    </row>
    <row r="13" spans="1:17" ht="12.75" customHeight="1" x14ac:dyDescent="0.25">
      <c r="A13" s="672">
        <f t="shared" si="0"/>
        <v>7</v>
      </c>
      <c r="B13" s="674"/>
      <c r="C13" s="882" t="s">
        <v>612</v>
      </c>
      <c r="D13" s="883" t="s">
        <v>613</v>
      </c>
      <c r="E13" s="630">
        <v>4817</v>
      </c>
      <c r="F13" s="630">
        <f t="shared" si="7"/>
        <v>4817</v>
      </c>
      <c r="G13" s="630"/>
      <c r="H13" s="630"/>
      <c r="I13" s="658">
        <f t="shared" si="3"/>
        <v>4817</v>
      </c>
      <c r="J13" s="658">
        <f t="shared" si="4"/>
        <v>4817</v>
      </c>
      <c r="K13" s="630"/>
      <c r="L13" s="630">
        <v>2035.8</v>
      </c>
      <c r="M13" s="630"/>
      <c r="N13" s="662">
        <f t="shared" si="5"/>
        <v>0</v>
      </c>
      <c r="O13" s="631"/>
      <c r="P13" s="632"/>
      <c r="Q13" s="662">
        <f t="shared" si="6"/>
        <v>4817</v>
      </c>
    </row>
    <row r="14" spans="1:17" ht="12.75" customHeight="1" x14ac:dyDescent="0.25">
      <c r="A14" s="672">
        <f t="shared" si="0"/>
        <v>8</v>
      </c>
      <c r="B14" s="674"/>
      <c r="C14" s="882" t="s">
        <v>614</v>
      </c>
      <c r="D14" s="883" t="s">
        <v>615</v>
      </c>
      <c r="E14" s="630">
        <v>9776</v>
      </c>
      <c r="F14" s="630">
        <f>+E14</f>
        <v>9776</v>
      </c>
      <c r="G14" s="630">
        <f>2450+230</f>
        <v>2680</v>
      </c>
      <c r="H14" s="630">
        <f>+G14</f>
        <v>2680</v>
      </c>
      <c r="I14" s="658">
        <f>+E14+G14</f>
        <v>12456</v>
      </c>
      <c r="J14" s="658">
        <f t="shared" si="4"/>
        <v>12456</v>
      </c>
      <c r="K14" s="630"/>
      <c r="L14" s="630"/>
      <c r="M14" s="630">
        <v>266</v>
      </c>
      <c r="N14" s="662">
        <f>+I14-J14</f>
        <v>0</v>
      </c>
      <c r="O14" s="631"/>
      <c r="P14" s="632"/>
      <c r="Q14" s="662">
        <f t="shared" si="6"/>
        <v>12456</v>
      </c>
    </row>
    <row r="15" spans="1:17" ht="12.75" customHeight="1" x14ac:dyDescent="0.25">
      <c r="A15" s="672">
        <f t="shared" si="0"/>
        <v>9</v>
      </c>
      <c r="B15" s="674"/>
      <c r="C15" s="884" t="s">
        <v>616</v>
      </c>
      <c r="D15" s="885" t="s">
        <v>617</v>
      </c>
      <c r="E15" s="630">
        <v>652</v>
      </c>
      <c r="F15" s="630">
        <f t="shared" si="7"/>
        <v>652</v>
      </c>
      <c r="G15" s="630"/>
      <c r="H15" s="630"/>
      <c r="I15" s="658">
        <f t="shared" si="3"/>
        <v>652</v>
      </c>
      <c r="J15" s="658">
        <f t="shared" si="4"/>
        <v>652</v>
      </c>
      <c r="K15" s="630"/>
      <c r="L15" s="630"/>
      <c r="M15" s="630"/>
      <c r="N15" s="662">
        <f t="shared" si="5"/>
        <v>0</v>
      </c>
      <c r="O15" s="631"/>
      <c r="P15" s="632"/>
      <c r="Q15" s="662">
        <f t="shared" si="6"/>
        <v>652</v>
      </c>
    </row>
    <row r="16" spans="1:17" ht="13.5" customHeight="1" x14ac:dyDescent="0.25">
      <c r="A16" s="672">
        <f t="shared" si="0"/>
        <v>10</v>
      </c>
      <c r="B16" s="674"/>
      <c r="C16" s="882" t="s">
        <v>618</v>
      </c>
      <c r="D16" s="883" t="s">
        <v>619</v>
      </c>
      <c r="E16" s="630">
        <f>379+11+2186.905+5990.093</f>
        <v>8566.9979999999996</v>
      </c>
      <c r="F16" s="630">
        <f t="shared" si="7"/>
        <v>8566.9979999999996</v>
      </c>
      <c r="G16" s="630"/>
      <c r="H16" s="630"/>
      <c r="I16" s="658">
        <f t="shared" si="3"/>
        <v>8566.9979999999996</v>
      </c>
      <c r="J16" s="658">
        <f t="shared" si="4"/>
        <v>8566.9979999999996</v>
      </c>
      <c r="K16" s="630"/>
      <c r="L16" s="630">
        <v>378</v>
      </c>
      <c r="M16" s="630">
        <v>300</v>
      </c>
      <c r="N16" s="662">
        <f t="shared" si="5"/>
        <v>0</v>
      </c>
      <c r="O16" s="631"/>
      <c r="P16" s="632"/>
      <c r="Q16" s="662">
        <f t="shared" si="6"/>
        <v>8566.9979999999996</v>
      </c>
    </row>
    <row r="17" spans="1:20" ht="13.5" customHeight="1" x14ac:dyDescent="0.25">
      <c r="A17" s="672">
        <f t="shared" si="0"/>
        <v>11</v>
      </c>
      <c r="B17" s="674"/>
      <c r="C17" s="882" t="s">
        <v>620</v>
      </c>
      <c r="D17" s="883" t="s">
        <v>621</v>
      </c>
      <c r="E17" s="630"/>
      <c r="F17" s="630">
        <f t="shared" si="7"/>
        <v>0</v>
      </c>
      <c r="G17" s="630"/>
      <c r="H17" s="630"/>
      <c r="I17" s="658">
        <f t="shared" si="3"/>
        <v>0</v>
      </c>
      <c r="J17" s="658">
        <f t="shared" si="4"/>
        <v>0</v>
      </c>
      <c r="K17" s="630"/>
      <c r="L17" s="630"/>
      <c r="M17" s="630"/>
      <c r="N17" s="662">
        <f t="shared" ref="N17:N18" si="8">+I17-J17</f>
        <v>0</v>
      </c>
      <c r="O17" s="631"/>
      <c r="P17" s="632"/>
      <c r="Q17" s="662">
        <f t="shared" si="6"/>
        <v>0</v>
      </c>
    </row>
    <row r="18" spans="1:20" ht="12.75" customHeight="1" x14ac:dyDescent="0.25">
      <c r="A18" s="672">
        <f t="shared" si="0"/>
        <v>12</v>
      </c>
      <c r="B18" s="675"/>
      <c r="C18" s="633"/>
      <c r="D18" s="913" t="s">
        <v>1019</v>
      </c>
      <c r="E18" s="630">
        <v>190.149</v>
      </c>
      <c r="F18" s="630">
        <f t="shared" si="7"/>
        <v>190.149</v>
      </c>
      <c r="G18" s="630">
        <v>673.57500000000005</v>
      </c>
      <c r="H18" s="630">
        <f>+G18</f>
        <v>673.57500000000005</v>
      </c>
      <c r="I18" s="658">
        <f t="shared" si="3"/>
        <v>863.72400000000005</v>
      </c>
      <c r="J18" s="658">
        <f>+F18+H18</f>
        <v>863.72400000000005</v>
      </c>
      <c r="K18" s="630"/>
      <c r="L18" s="630"/>
      <c r="M18" s="630"/>
      <c r="N18" s="662">
        <f t="shared" si="8"/>
        <v>0</v>
      </c>
      <c r="O18" s="631"/>
      <c r="P18" s="632"/>
      <c r="Q18" s="662">
        <f>+J18+P18</f>
        <v>863.72400000000005</v>
      </c>
    </row>
    <row r="19" spans="1:20" s="614" customFormat="1" ht="12.75" customHeight="1" x14ac:dyDescent="0.25">
      <c r="A19" s="672">
        <f t="shared" si="0"/>
        <v>13</v>
      </c>
      <c r="B19" s="673">
        <v>11</v>
      </c>
      <c r="C19" s="1084" t="s">
        <v>623</v>
      </c>
      <c r="D19" s="1085"/>
      <c r="E19" s="656">
        <f>SUM(E20:E22)</f>
        <v>694</v>
      </c>
      <c r="F19" s="656">
        <f t="shared" ref="F19:N19" si="9">SUM(F20:F22)</f>
        <v>694</v>
      </c>
      <c r="G19" s="656">
        <f t="shared" si="9"/>
        <v>0</v>
      </c>
      <c r="H19" s="656">
        <f t="shared" si="9"/>
        <v>0</v>
      </c>
      <c r="I19" s="656">
        <f>SUM(I20:I22)</f>
        <v>694</v>
      </c>
      <c r="J19" s="656">
        <f>SUM(J20:J22)</f>
        <v>694</v>
      </c>
      <c r="K19" s="656">
        <f t="shared" si="9"/>
        <v>0</v>
      </c>
      <c r="L19" s="656">
        <f t="shared" si="9"/>
        <v>0</v>
      </c>
      <c r="M19" s="656">
        <f t="shared" si="9"/>
        <v>0</v>
      </c>
      <c r="N19" s="657">
        <f t="shared" si="9"/>
        <v>0</v>
      </c>
      <c r="O19" s="628"/>
      <c r="P19" s="665">
        <f>SUM(P20:P22)</f>
        <v>0</v>
      </c>
      <c r="Q19" s="657">
        <f>SUM(Q20:Q22)</f>
        <v>694</v>
      </c>
      <c r="T19" s="613"/>
    </row>
    <row r="20" spans="1:20" ht="12.75" customHeight="1" x14ac:dyDescent="0.25">
      <c r="A20" s="672">
        <f t="shared" si="0"/>
        <v>14</v>
      </c>
      <c r="B20" s="674"/>
      <c r="C20" s="973" t="s">
        <v>624</v>
      </c>
      <c r="D20" s="972" t="s">
        <v>625</v>
      </c>
      <c r="E20" s="630">
        <v>269</v>
      </c>
      <c r="F20" s="630">
        <v>269</v>
      </c>
      <c r="G20" s="630"/>
      <c r="H20" s="630"/>
      <c r="I20" s="658">
        <f t="shared" ref="I20:J22" si="10">+E20+G20</f>
        <v>269</v>
      </c>
      <c r="J20" s="658">
        <f t="shared" si="10"/>
        <v>269</v>
      </c>
      <c r="K20" s="630"/>
      <c r="L20" s="630"/>
      <c r="M20" s="630"/>
      <c r="N20" s="662">
        <f>+I20-J20</f>
        <v>0</v>
      </c>
      <c r="O20" s="631"/>
      <c r="P20" s="632"/>
      <c r="Q20" s="662">
        <f>+J20+P20</f>
        <v>269</v>
      </c>
    </row>
    <row r="21" spans="1:20" ht="12.75" customHeight="1" x14ac:dyDescent="0.25">
      <c r="A21" s="672">
        <f t="shared" si="0"/>
        <v>15</v>
      </c>
      <c r="B21" s="674"/>
      <c r="C21" s="973" t="s">
        <v>618</v>
      </c>
      <c r="D21" s="972" t="s">
        <v>626</v>
      </c>
      <c r="E21" s="630">
        <v>0</v>
      </c>
      <c r="F21" s="630">
        <v>0</v>
      </c>
      <c r="G21" s="630"/>
      <c r="H21" s="630"/>
      <c r="I21" s="658">
        <f t="shared" si="10"/>
        <v>0</v>
      </c>
      <c r="J21" s="658">
        <f t="shared" si="10"/>
        <v>0</v>
      </c>
      <c r="K21" s="630"/>
      <c r="L21" s="630"/>
      <c r="M21" s="630"/>
      <c r="N21" s="662">
        <f>+I21-J21</f>
        <v>0</v>
      </c>
      <c r="O21" s="631"/>
      <c r="P21" s="632"/>
      <c r="Q21" s="662">
        <f>+J21+P21</f>
        <v>0</v>
      </c>
    </row>
    <row r="22" spans="1:20" ht="12.75" customHeight="1" x14ac:dyDescent="0.25">
      <c r="A22" s="672">
        <f t="shared" si="0"/>
        <v>16</v>
      </c>
      <c r="B22" s="675"/>
      <c r="C22" s="633" t="s">
        <v>1013</v>
      </c>
      <c r="D22" s="913" t="s">
        <v>1014</v>
      </c>
      <c r="E22" s="630">
        <v>425</v>
      </c>
      <c r="F22" s="630">
        <v>425</v>
      </c>
      <c r="G22" s="630"/>
      <c r="H22" s="630"/>
      <c r="I22" s="658">
        <f t="shared" si="10"/>
        <v>425</v>
      </c>
      <c r="J22" s="658">
        <f t="shared" si="10"/>
        <v>425</v>
      </c>
      <c r="K22" s="630"/>
      <c r="L22" s="630"/>
      <c r="M22" s="630"/>
      <c r="N22" s="662">
        <f>+I22-J22</f>
        <v>0</v>
      </c>
      <c r="O22" s="631"/>
      <c r="P22" s="632"/>
      <c r="Q22" s="662">
        <f>+J22+P22</f>
        <v>425</v>
      </c>
    </row>
    <row r="23" spans="1:20" s="627" customFormat="1" ht="12.75" customHeight="1" x14ac:dyDescent="0.25">
      <c r="A23" s="672">
        <f>+A22+1</f>
        <v>17</v>
      </c>
      <c r="B23" s="653">
        <v>18</v>
      </c>
      <c r="C23" s="1073" t="s">
        <v>627</v>
      </c>
      <c r="D23" s="1074"/>
      <c r="E23" s="659">
        <f t="shared" ref="E23:N23" si="11">+E24</f>
        <v>0</v>
      </c>
      <c r="F23" s="659">
        <f t="shared" si="11"/>
        <v>0</v>
      </c>
      <c r="G23" s="659">
        <f t="shared" si="11"/>
        <v>0</v>
      </c>
      <c r="H23" s="659">
        <f t="shared" si="11"/>
        <v>0</v>
      </c>
      <c r="I23" s="659">
        <f t="shared" si="11"/>
        <v>0</v>
      </c>
      <c r="J23" s="659">
        <f t="shared" si="11"/>
        <v>0</v>
      </c>
      <c r="K23" s="659">
        <f t="shared" si="11"/>
        <v>0</v>
      </c>
      <c r="L23" s="659">
        <f t="shared" si="11"/>
        <v>0</v>
      </c>
      <c r="M23" s="659">
        <f t="shared" si="11"/>
        <v>0</v>
      </c>
      <c r="N23" s="663">
        <f t="shared" si="11"/>
        <v>0</v>
      </c>
      <c r="O23" s="626"/>
      <c r="P23" s="667">
        <f>+P24</f>
        <v>0</v>
      </c>
      <c r="Q23" s="663">
        <f>+Q24</f>
        <v>0</v>
      </c>
      <c r="T23" s="613"/>
    </row>
    <row r="24" spans="1:20" s="635" customFormat="1" ht="12.75" customHeight="1" x14ac:dyDescent="0.25">
      <c r="A24" s="672">
        <f t="shared" si="0"/>
        <v>18</v>
      </c>
      <c r="B24" s="673"/>
      <c r="C24" s="1064" t="s">
        <v>628</v>
      </c>
      <c r="D24" s="1065"/>
      <c r="E24" s="656">
        <f>+E25</f>
        <v>0</v>
      </c>
      <c r="F24" s="656">
        <f t="shared" ref="F24:Q24" si="12">+F25</f>
        <v>0</v>
      </c>
      <c r="G24" s="656">
        <f t="shared" si="12"/>
        <v>0</v>
      </c>
      <c r="H24" s="656">
        <f t="shared" si="12"/>
        <v>0</v>
      </c>
      <c r="I24" s="656">
        <f t="shared" si="12"/>
        <v>0</v>
      </c>
      <c r="J24" s="656">
        <f t="shared" si="12"/>
        <v>0</v>
      </c>
      <c r="K24" s="656">
        <f t="shared" si="12"/>
        <v>0</v>
      </c>
      <c r="L24" s="656">
        <f t="shared" si="12"/>
        <v>0</v>
      </c>
      <c r="M24" s="656">
        <f t="shared" si="12"/>
        <v>0</v>
      </c>
      <c r="N24" s="657">
        <f t="shared" si="12"/>
        <v>0</v>
      </c>
      <c r="O24" s="628"/>
      <c r="P24" s="665">
        <f t="shared" si="12"/>
        <v>0</v>
      </c>
      <c r="Q24" s="657">
        <f t="shared" si="12"/>
        <v>0</v>
      </c>
      <c r="T24" s="613"/>
    </row>
    <row r="25" spans="1:20" ht="12.75" customHeight="1" x14ac:dyDescent="0.25">
      <c r="A25" s="672">
        <f t="shared" si="0"/>
        <v>19</v>
      </c>
      <c r="B25" s="674"/>
      <c r="C25" s="629"/>
      <c r="D25" s="634" t="s">
        <v>622</v>
      </c>
      <c r="E25" s="630"/>
      <c r="F25" s="630"/>
      <c r="G25" s="630"/>
      <c r="H25" s="630"/>
      <c r="I25" s="658">
        <f>+E25+G25</f>
        <v>0</v>
      </c>
      <c r="J25" s="658">
        <f>+F25+H25</f>
        <v>0</v>
      </c>
      <c r="K25" s="630"/>
      <c r="L25" s="630"/>
      <c r="M25" s="630"/>
      <c r="N25" s="662">
        <f>+I25-J25</f>
        <v>0</v>
      </c>
      <c r="O25" s="631"/>
      <c r="P25" s="632"/>
      <c r="Q25" s="662">
        <f>+J25+P25</f>
        <v>0</v>
      </c>
    </row>
    <row r="26" spans="1:20" ht="12.75" customHeight="1" x14ac:dyDescent="0.25">
      <c r="A26" s="672">
        <f t="shared" si="0"/>
        <v>20</v>
      </c>
      <c r="B26" s="653">
        <v>25</v>
      </c>
      <c r="C26" s="1073" t="s">
        <v>629</v>
      </c>
      <c r="D26" s="1074"/>
      <c r="E26" s="659">
        <f>+E27</f>
        <v>0</v>
      </c>
      <c r="F26" s="659">
        <f t="shared" ref="F26:Q27" si="13">+F27</f>
        <v>0</v>
      </c>
      <c r="G26" s="659">
        <f t="shared" si="13"/>
        <v>0</v>
      </c>
      <c r="H26" s="659">
        <f t="shared" si="13"/>
        <v>0</v>
      </c>
      <c r="I26" s="659">
        <f t="shared" si="13"/>
        <v>0</v>
      </c>
      <c r="J26" s="659">
        <f t="shared" si="13"/>
        <v>0</v>
      </c>
      <c r="K26" s="659">
        <f t="shared" si="13"/>
        <v>0</v>
      </c>
      <c r="L26" s="659">
        <f t="shared" si="13"/>
        <v>0</v>
      </c>
      <c r="M26" s="659">
        <f t="shared" si="13"/>
        <v>0</v>
      </c>
      <c r="N26" s="663">
        <f t="shared" si="13"/>
        <v>0</v>
      </c>
      <c r="O26" s="626"/>
      <c r="P26" s="667">
        <f t="shared" si="13"/>
        <v>0</v>
      </c>
      <c r="Q26" s="663">
        <f t="shared" si="13"/>
        <v>0</v>
      </c>
    </row>
    <row r="27" spans="1:20" ht="12.75" customHeight="1" x14ac:dyDescent="0.25">
      <c r="A27" s="672">
        <f t="shared" si="0"/>
        <v>21</v>
      </c>
      <c r="B27" s="673"/>
      <c r="C27" s="1064" t="s">
        <v>628</v>
      </c>
      <c r="D27" s="1065"/>
      <c r="E27" s="656">
        <f>+E28</f>
        <v>0</v>
      </c>
      <c r="F27" s="656">
        <f t="shared" si="13"/>
        <v>0</v>
      </c>
      <c r="G27" s="656">
        <f t="shared" si="13"/>
        <v>0</v>
      </c>
      <c r="H27" s="656">
        <f t="shared" si="13"/>
        <v>0</v>
      </c>
      <c r="I27" s="656">
        <f t="shared" si="13"/>
        <v>0</v>
      </c>
      <c r="J27" s="656">
        <f t="shared" si="13"/>
        <v>0</v>
      </c>
      <c r="K27" s="656">
        <f t="shared" si="13"/>
        <v>0</v>
      </c>
      <c r="L27" s="656">
        <f t="shared" si="13"/>
        <v>0</v>
      </c>
      <c r="M27" s="656">
        <f t="shared" si="13"/>
        <v>0</v>
      </c>
      <c r="N27" s="657">
        <f t="shared" si="13"/>
        <v>0</v>
      </c>
      <c r="O27" s="628"/>
      <c r="P27" s="665">
        <f t="shared" si="13"/>
        <v>0</v>
      </c>
      <c r="Q27" s="657">
        <f t="shared" si="13"/>
        <v>0</v>
      </c>
    </row>
    <row r="28" spans="1:20" ht="12.75" customHeight="1" x14ac:dyDescent="0.25">
      <c r="A28" s="672">
        <f t="shared" si="0"/>
        <v>22</v>
      </c>
      <c r="B28" s="674"/>
      <c r="C28" s="636"/>
      <c r="D28" s="634" t="s">
        <v>622</v>
      </c>
      <c r="E28" s="630"/>
      <c r="F28" s="630"/>
      <c r="G28" s="630"/>
      <c r="H28" s="630"/>
      <c r="I28" s="658">
        <f>+E28+G28</f>
        <v>0</v>
      </c>
      <c r="J28" s="658">
        <f>+F28+H28</f>
        <v>0</v>
      </c>
      <c r="K28" s="630"/>
      <c r="L28" s="630"/>
      <c r="M28" s="630"/>
      <c r="N28" s="662">
        <f>+I28-J28</f>
        <v>0</v>
      </c>
      <c r="O28" s="637"/>
      <c r="P28" s="632"/>
      <c r="Q28" s="662">
        <f>+J28+P28</f>
        <v>0</v>
      </c>
    </row>
    <row r="29" spans="1:20" ht="12.75" customHeight="1" x14ac:dyDescent="0.25">
      <c r="A29" s="672">
        <f t="shared" si="0"/>
        <v>23</v>
      </c>
      <c r="B29" s="653">
        <v>28</v>
      </c>
      <c r="C29" s="1073" t="s">
        <v>630</v>
      </c>
      <c r="D29" s="1074"/>
      <c r="E29" s="659">
        <f>+E30</f>
        <v>34620.633999999998</v>
      </c>
      <c r="F29" s="659">
        <f t="shared" ref="F29:P29" si="14">+F30</f>
        <v>34620.633999999998</v>
      </c>
      <c r="G29" s="659">
        <f t="shared" si="14"/>
        <v>0</v>
      </c>
      <c r="H29" s="659">
        <f t="shared" si="14"/>
        <v>0</v>
      </c>
      <c r="I29" s="659">
        <f t="shared" si="14"/>
        <v>34620.633999999998</v>
      </c>
      <c r="J29" s="659">
        <f t="shared" si="14"/>
        <v>34620.633999999998</v>
      </c>
      <c r="K29" s="659">
        <f t="shared" si="14"/>
        <v>0</v>
      </c>
      <c r="L29" s="659">
        <f t="shared" si="14"/>
        <v>34620.633999999998</v>
      </c>
      <c r="M29" s="659">
        <f t="shared" si="14"/>
        <v>805</v>
      </c>
      <c r="N29" s="663">
        <f t="shared" si="14"/>
        <v>0</v>
      </c>
      <c r="O29" s="626"/>
      <c r="P29" s="667">
        <f t="shared" si="14"/>
        <v>0</v>
      </c>
      <c r="Q29" s="663">
        <f>+Q30</f>
        <v>34620.633999999998</v>
      </c>
    </row>
    <row r="30" spans="1:20" ht="12.75" customHeight="1" x14ac:dyDescent="0.25">
      <c r="A30" s="672">
        <f t="shared" si="0"/>
        <v>24</v>
      </c>
      <c r="B30" s="673"/>
      <c r="C30" s="1064" t="s">
        <v>628</v>
      </c>
      <c r="D30" s="1065"/>
      <c r="E30" s="656">
        <f>+SUM(E31:E34)</f>
        <v>34620.633999999998</v>
      </c>
      <c r="F30" s="656">
        <f>+SUM(F31:F34)</f>
        <v>34620.633999999998</v>
      </c>
      <c r="G30" s="656">
        <f t="shared" ref="G30:N30" si="15">+G35</f>
        <v>0</v>
      </c>
      <c r="H30" s="656">
        <f t="shared" si="15"/>
        <v>0</v>
      </c>
      <c r="I30" s="656">
        <f t="shared" si="15"/>
        <v>34620.633999999998</v>
      </c>
      <c r="J30" s="656">
        <f t="shared" si="15"/>
        <v>34620.633999999998</v>
      </c>
      <c r="K30" s="656">
        <f t="shared" si="15"/>
        <v>0</v>
      </c>
      <c r="L30" s="656">
        <f t="shared" si="15"/>
        <v>34620.633999999998</v>
      </c>
      <c r="M30" s="656">
        <f>+M35</f>
        <v>805</v>
      </c>
      <c r="N30" s="657">
        <f t="shared" si="15"/>
        <v>0</v>
      </c>
      <c r="O30" s="628"/>
      <c r="P30" s="665">
        <f>+P35</f>
        <v>0</v>
      </c>
      <c r="Q30" s="657">
        <f>+Q35</f>
        <v>34620.633999999998</v>
      </c>
    </row>
    <row r="31" spans="1:20" ht="12.75" customHeight="1" x14ac:dyDescent="0.25">
      <c r="A31" s="914"/>
      <c r="B31" s="915"/>
      <c r="C31" s="916"/>
      <c r="D31" s="917" t="s">
        <v>1016</v>
      </c>
      <c r="E31" s="656">
        <v>1743.91</v>
      </c>
      <c r="F31" s="656">
        <v>1743.91</v>
      </c>
      <c r="G31" s="656"/>
      <c r="H31" s="656"/>
      <c r="I31" s="656"/>
      <c r="J31" s="656"/>
      <c r="K31" s="656"/>
      <c r="L31" s="656"/>
      <c r="M31" s="656">
        <v>805</v>
      </c>
      <c r="N31" s="657">
        <v>0</v>
      </c>
      <c r="O31" s="628"/>
      <c r="P31" s="665"/>
      <c r="Q31" s="657"/>
    </row>
    <row r="32" spans="1:20" ht="12.75" customHeight="1" x14ac:dyDescent="0.25">
      <c r="A32" s="914"/>
      <c r="B32" s="915"/>
      <c r="C32" s="916"/>
      <c r="D32" s="917" t="s">
        <v>1017</v>
      </c>
      <c r="E32" s="656">
        <v>13177.555</v>
      </c>
      <c r="F32" s="656">
        <v>13177.555</v>
      </c>
      <c r="G32" s="656"/>
      <c r="H32" s="656"/>
      <c r="I32" s="656"/>
      <c r="J32" s="656"/>
      <c r="K32" s="656"/>
      <c r="L32" s="656"/>
      <c r="M32" s="656"/>
      <c r="N32" s="657">
        <v>0</v>
      </c>
      <c r="O32" s="628"/>
      <c r="P32" s="665"/>
      <c r="Q32" s="657"/>
    </row>
    <row r="33" spans="1:20" ht="12.75" customHeight="1" x14ac:dyDescent="0.25">
      <c r="A33" s="914"/>
      <c r="B33" s="915"/>
      <c r="C33" s="916"/>
      <c r="D33" s="917" t="s">
        <v>1018</v>
      </c>
      <c r="E33" s="656">
        <v>11851.438</v>
      </c>
      <c r="F33" s="656">
        <v>11851.438</v>
      </c>
      <c r="G33" s="656"/>
      <c r="H33" s="656"/>
      <c r="I33" s="656"/>
      <c r="J33" s="656"/>
      <c r="K33" s="656"/>
      <c r="L33" s="656"/>
      <c r="M33" s="656"/>
      <c r="N33" s="657">
        <v>0</v>
      </c>
      <c r="O33" s="628"/>
      <c r="P33" s="665"/>
      <c r="Q33" s="657"/>
    </row>
    <row r="34" spans="1:20" ht="12.75" customHeight="1" x14ac:dyDescent="0.25">
      <c r="A34" s="914"/>
      <c r="B34" s="915"/>
      <c r="C34" s="916"/>
      <c r="D34" s="917" t="s">
        <v>1015</v>
      </c>
      <c r="E34" s="656">
        <v>7847.7309999999998</v>
      </c>
      <c r="F34" s="656">
        <v>7847.7309999999998</v>
      </c>
      <c r="G34" s="656"/>
      <c r="H34" s="656"/>
      <c r="I34" s="656"/>
      <c r="J34" s="656"/>
      <c r="K34" s="656"/>
      <c r="L34" s="656"/>
      <c r="M34" s="656"/>
      <c r="N34" s="657">
        <v>0</v>
      </c>
      <c r="O34" s="628"/>
      <c r="P34" s="665"/>
      <c r="Q34" s="657"/>
    </row>
    <row r="35" spans="1:20" ht="12.75" customHeight="1" thickBot="1" x14ac:dyDescent="0.3">
      <c r="A35" s="638">
        <f>+A30+1</f>
        <v>25</v>
      </c>
      <c r="B35" s="676"/>
      <c r="C35" s="639"/>
      <c r="D35" s="640" t="s">
        <v>622</v>
      </c>
      <c r="E35" s="630">
        <f>+E30</f>
        <v>34620.633999999998</v>
      </c>
      <c r="F35" s="630">
        <f>+F30</f>
        <v>34620.633999999998</v>
      </c>
      <c r="G35" s="630"/>
      <c r="H35" s="630"/>
      <c r="I35" s="658">
        <f>+E35+G35</f>
        <v>34620.633999999998</v>
      </c>
      <c r="J35" s="658">
        <f>+F35+H35</f>
        <v>34620.633999999998</v>
      </c>
      <c r="K35" s="658"/>
      <c r="L35" s="658">
        <f t="shared" ref="L35" si="16">+H35+J35</f>
        <v>34620.633999999998</v>
      </c>
      <c r="M35" s="658">
        <f>+M31</f>
        <v>805</v>
      </c>
      <c r="N35" s="662">
        <f>+I35-J35</f>
        <v>0</v>
      </c>
      <c r="O35" s="631"/>
      <c r="P35" s="632"/>
      <c r="Q35" s="662">
        <f>+J35+P35</f>
        <v>34620.633999999998</v>
      </c>
    </row>
    <row r="36" spans="1:20" s="646" customFormat="1" ht="13.5" customHeight="1" thickBot="1" x14ac:dyDescent="0.3">
      <c r="A36" s="641">
        <f>+A35+1</f>
        <v>26</v>
      </c>
      <c r="B36" s="642"/>
      <c r="C36" s="643" t="s">
        <v>631</v>
      </c>
      <c r="D36" s="644"/>
      <c r="E36" s="660">
        <f>+E7+E23+E26+E29</f>
        <v>242460.06699999998</v>
      </c>
      <c r="F36" s="660">
        <f t="shared" ref="F36:N36" si="17">+F7+F23+F26+F29</f>
        <v>242460.06699999998</v>
      </c>
      <c r="G36" s="660">
        <f t="shared" si="17"/>
        <v>3353.5749999999998</v>
      </c>
      <c r="H36" s="660">
        <f t="shared" si="17"/>
        <v>3353.5749999999998</v>
      </c>
      <c r="I36" s="660">
        <f>+I7+I23+I26+I29</f>
        <v>245813.64199999996</v>
      </c>
      <c r="J36" s="660">
        <f t="shared" si="17"/>
        <v>245813.64199999996</v>
      </c>
      <c r="K36" s="660">
        <f t="shared" si="17"/>
        <v>0</v>
      </c>
      <c r="L36" s="660">
        <f t="shared" si="17"/>
        <v>37034.434000000001</v>
      </c>
      <c r="M36" s="660">
        <f>+M7+M23+M26+M29</f>
        <v>1371</v>
      </c>
      <c r="N36" s="661">
        <f t="shared" si="17"/>
        <v>0</v>
      </c>
      <c r="O36" s="645"/>
      <c r="P36" s="666">
        <f>+P7+P23+P26+P29</f>
        <v>0</v>
      </c>
      <c r="Q36" s="661">
        <f>+Q7+Q23+Q26+Q29</f>
        <v>245813.64199999996</v>
      </c>
      <c r="T36" s="613"/>
    </row>
    <row r="37" spans="1:20" s="651" customFormat="1" ht="13.5" customHeight="1" x14ac:dyDescent="0.25">
      <c r="A37" s="647"/>
      <c r="B37" s="647"/>
      <c r="C37" s="648"/>
      <c r="D37" s="649"/>
      <c r="E37" s="650"/>
      <c r="F37" s="650"/>
      <c r="G37" s="650"/>
      <c r="H37" s="650"/>
      <c r="I37" s="650"/>
      <c r="J37" s="650"/>
      <c r="K37" s="650"/>
      <c r="L37" s="650"/>
      <c r="M37" s="650"/>
      <c r="N37" s="650"/>
      <c r="P37" s="650"/>
      <c r="Q37" s="650"/>
      <c r="T37" s="613"/>
    </row>
    <row r="38" spans="1:20" ht="22.5" customHeight="1" x14ac:dyDescent="0.25">
      <c r="A38" s="627" t="s">
        <v>395</v>
      </c>
      <c r="B38" s="614"/>
    </row>
    <row r="39" spans="1:20" ht="64.5" customHeight="1" x14ac:dyDescent="0.25">
      <c r="A39" s="1054" t="s">
        <v>632</v>
      </c>
      <c r="B39" s="1054"/>
      <c r="C39" s="1054"/>
      <c r="D39" s="1054"/>
      <c r="E39" s="1054"/>
      <c r="F39" s="1054"/>
      <c r="G39" s="1054"/>
      <c r="H39" s="1054"/>
      <c r="I39" s="1054"/>
      <c r="J39" s="1054"/>
      <c r="K39" s="1054"/>
      <c r="L39" s="1054"/>
      <c r="M39" s="1054"/>
      <c r="N39" s="1054"/>
      <c r="O39" s="1054"/>
      <c r="P39" s="1054"/>
      <c r="Q39" s="1054"/>
    </row>
    <row r="40" spans="1:20" ht="18" customHeight="1" x14ac:dyDescent="0.25">
      <c r="A40" s="1054" t="s">
        <v>633</v>
      </c>
      <c r="B40" s="1054"/>
      <c r="C40" s="1054"/>
      <c r="D40" s="1054"/>
      <c r="E40" s="1054"/>
      <c r="F40" s="1054"/>
      <c r="G40" s="1054"/>
      <c r="H40" s="1054"/>
      <c r="I40" s="1054"/>
      <c r="J40" s="1054"/>
      <c r="K40" s="1054"/>
      <c r="L40" s="1054"/>
      <c r="M40" s="1054"/>
      <c r="N40" s="1054"/>
      <c r="O40" s="1054"/>
      <c r="P40" s="1054"/>
      <c r="Q40" s="1054"/>
    </row>
    <row r="41" spans="1:20" ht="33.75" customHeight="1" x14ac:dyDescent="0.25">
      <c r="A41" s="1054" t="s">
        <v>634</v>
      </c>
      <c r="B41" s="1054"/>
      <c r="C41" s="1054"/>
      <c r="D41" s="1054"/>
      <c r="E41" s="1054"/>
      <c r="F41" s="1054"/>
      <c r="G41" s="1054"/>
      <c r="H41" s="1054"/>
      <c r="I41" s="1054"/>
      <c r="J41" s="1054"/>
      <c r="K41" s="1054"/>
      <c r="L41" s="1054"/>
      <c r="M41" s="1054"/>
      <c r="N41" s="1054"/>
      <c r="O41" s="1054"/>
      <c r="P41" s="1054"/>
      <c r="Q41" s="1054"/>
    </row>
    <row r="42" spans="1:20" ht="33.75" customHeight="1" x14ac:dyDescent="0.25">
      <c r="A42" s="1054" t="s">
        <v>635</v>
      </c>
      <c r="B42" s="1054"/>
      <c r="C42" s="1054"/>
      <c r="D42" s="1054"/>
      <c r="E42" s="1054"/>
      <c r="F42" s="1054"/>
      <c r="G42" s="1054"/>
      <c r="H42" s="1054"/>
      <c r="I42" s="1054"/>
      <c r="J42" s="1054"/>
      <c r="K42" s="1054"/>
      <c r="L42" s="1054"/>
      <c r="M42" s="1054"/>
      <c r="N42" s="1054"/>
      <c r="O42" s="1054"/>
      <c r="P42" s="1054"/>
      <c r="Q42" s="1054"/>
    </row>
    <row r="43" spans="1:20" ht="19.5" customHeight="1" x14ac:dyDescent="0.25">
      <c r="A43" s="1054" t="s">
        <v>636</v>
      </c>
      <c r="B43" s="1054"/>
      <c r="C43" s="1054"/>
      <c r="D43" s="1054"/>
      <c r="E43" s="1054"/>
      <c r="F43" s="1054"/>
      <c r="G43" s="1054"/>
      <c r="H43" s="1054"/>
      <c r="I43" s="1054"/>
      <c r="J43" s="1054"/>
      <c r="K43" s="1054"/>
      <c r="L43" s="1054"/>
      <c r="M43" s="1054"/>
      <c r="N43" s="1054"/>
      <c r="O43" s="1054"/>
      <c r="P43" s="1054"/>
      <c r="Q43" s="1054"/>
    </row>
    <row r="44" spans="1:20" ht="19.5" customHeight="1" x14ac:dyDescent="0.25">
      <c r="A44" s="887"/>
      <c r="B44" s="887"/>
      <c r="C44" s="887"/>
      <c r="D44" s="887"/>
      <c r="E44" s="887"/>
      <c r="F44" s="887"/>
      <c r="G44" s="887"/>
      <c r="H44" s="887"/>
      <c r="I44" s="887"/>
      <c r="J44" s="887"/>
      <c r="K44" s="887"/>
      <c r="L44" s="887"/>
      <c r="M44" s="887"/>
      <c r="N44" s="887"/>
      <c r="O44" s="887"/>
      <c r="P44" s="887"/>
      <c r="Q44" s="887"/>
    </row>
    <row r="45" spans="1:20" x14ac:dyDescent="0.25">
      <c r="A45" s="314" t="s">
        <v>637</v>
      </c>
      <c r="B45" s="314"/>
      <c r="D45" s="614"/>
    </row>
    <row r="46" spans="1:20" x14ac:dyDescent="0.25">
      <c r="D46" s="614"/>
    </row>
    <row r="47" spans="1:20" x14ac:dyDescent="0.25">
      <c r="D47" s="614"/>
    </row>
  </sheetData>
  <sheetProtection insertRows="0"/>
  <customSheetViews>
    <customSheetView guid="{2AF6EA2A-E5C5-45EB-B6C4-875AD1E4E056}" scale="89">
      <pageMargins left="0" right="0" top="0" bottom="0" header="0" footer="0"/>
      <printOptions horizontalCentered="1"/>
      <pageSetup paperSize="9" scale="71" orientation="landscape" r:id="rId1"/>
    </customSheetView>
  </customSheetViews>
  <mergeCells count="23">
    <mergeCell ref="A43:Q43"/>
    <mergeCell ref="C24:D24"/>
    <mergeCell ref="C27:D27"/>
    <mergeCell ref="C30:D30"/>
    <mergeCell ref="A4:A6"/>
    <mergeCell ref="C8:D8"/>
    <mergeCell ref="Q4:Q5"/>
    <mergeCell ref="A42:Q42"/>
    <mergeCell ref="C23:D23"/>
    <mergeCell ref="C4:D6"/>
    <mergeCell ref="A41:Q41"/>
    <mergeCell ref="C29:D29"/>
    <mergeCell ref="G4:H4"/>
    <mergeCell ref="B4:B6"/>
    <mergeCell ref="C19:D19"/>
    <mergeCell ref="C26:D26"/>
    <mergeCell ref="A40:Q40"/>
    <mergeCell ref="P4:P5"/>
    <mergeCell ref="K4:M4"/>
    <mergeCell ref="N4:N5"/>
    <mergeCell ref="I4:J4"/>
    <mergeCell ref="E4:F4"/>
    <mergeCell ref="A39:Q39"/>
  </mergeCells>
  <printOptions horizontalCentered="1"/>
  <pageMargins left="0.19685039370078741" right="0.19685039370078741" top="0.59055118110236227" bottom="0.59055118110236227" header="0.31496062992125984" footer="0.31496062992125984"/>
  <pageSetup paperSize="9" scale="71" orientation="landscape" r:id="rId2"/>
  <ignoredErrors>
    <ignoredError sqref="A35:A36"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51D1C-CA59-46DA-9B21-B84BCAFF6758}">
  <sheetPr>
    <tabColor rgb="FF92D050"/>
    <pageSetUpPr fitToPage="1"/>
  </sheetPr>
  <dimension ref="A1:T51"/>
  <sheetViews>
    <sheetView zoomScaleNormal="100" workbookViewId="0">
      <selection activeCell="S22" sqref="S22:T37"/>
    </sheetView>
  </sheetViews>
  <sheetFormatPr defaultRowHeight="15" x14ac:dyDescent="0.25"/>
  <cols>
    <col min="1" max="2" width="4.28515625" style="325" customWidth="1"/>
    <col min="3" max="3" width="45.85546875" style="325" customWidth="1"/>
    <col min="4" max="4" width="12.7109375" style="325" customWidth="1"/>
    <col min="5" max="5" width="11.5703125" style="325" customWidth="1"/>
    <col min="6" max="6" width="11.28515625" style="325" customWidth="1"/>
    <col min="7" max="7" width="11.5703125" style="325" customWidth="1"/>
    <col min="8" max="8" width="10.85546875" style="325" customWidth="1"/>
    <col min="9" max="10" width="10.42578125" style="325" customWidth="1"/>
    <col min="11" max="11" width="12.5703125" style="325" customWidth="1"/>
    <col min="12" max="12" width="10.5703125" style="325" customWidth="1"/>
    <col min="13" max="13" width="14" style="325" customWidth="1"/>
    <col min="14" max="14" width="12.42578125" style="325" customWidth="1"/>
    <col min="15" max="15" width="1.7109375" style="326" customWidth="1"/>
    <col min="16" max="16" width="11" style="325" customWidth="1"/>
    <col min="17" max="17" width="10.85546875" style="325" customWidth="1"/>
    <col min="18" max="244" width="9.140625" style="325"/>
    <col min="245" max="245" width="59.7109375" style="325" customWidth="1"/>
    <col min="246" max="252" width="10.5703125" style="325" customWidth="1"/>
    <col min="253" max="16384" width="9.140625" style="325"/>
  </cols>
  <sheetData>
    <row r="1" spans="1:17" ht="15.75" x14ac:dyDescent="0.25">
      <c r="A1" s="606" t="s">
        <v>638</v>
      </c>
      <c r="B1" s="606"/>
      <c r="C1" s="342"/>
    </row>
    <row r="2" spans="1:17" ht="15.75" x14ac:dyDescent="0.25">
      <c r="A2" s="124"/>
      <c r="B2" s="124"/>
      <c r="C2" s="123" t="s">
        <v>639</v>
      </c>
    </row>
    <row r="3" spans="1:17" ht="13.5" customHeight="1" thickBot="1" x14ac:dyDescent="0.3">
      <c r="C3" s="323"/>
      <c r="Q3" s="327" t="s">
        <v>502</v>
      </c>
    </row>
    <row r="4" spans="1:17" s="123" customFormat="1" ht="38.25" customHeight="1" x14ac:dyDescent="0.25">
      <c r="A4" s="1096" t="s">
        <v>519</v>
      </c>
      <c r="B4" s="1081" t="s">
        <v>574</v>
      </c>
      <c r="C4" s="1101" t="s">
        <v>640</v>
      </c>
      <c r="D4" s="1104" t="s">
        <v>576</v>
      </c>
      <c r="E4" s="1105"/>
      <c r="F4" s="1105" t="s">
        <v>577</v>
      </c>
      <c r="G4" s="1105"/>
      <c r="H4" s="1106" t="s">
        <v>578</v>
      </c>
      <c r="I4" s="1104"/>
      <c r="J4" s="1090" t="s">
        <v>641</v>
      </c>
      <c r="K4" s="1090" t="s">
        <v>642</v>
      </c>
      <c r="L4" s="1099" t="s">
        <v>643</v>
      </c>
      <c r="M4" s="1088" t="s">
        <v>644</v>
      </c>
      <c r="N4" s="1088" t="s">
        <v>645</v>
      </c>
      <c r="O4" s="262"/>
      <c r="P4" s="1092" t="s">
        <v>646</v>
      </c>
      <c r="Q4" s="1094" t="s">
        <v>582</v>
      </c>
    </row>
    <row r="5" spans="1:17" s="123" customFormat="1" ht="13.5" customHeight="1" x14ac:dyDescent="0.25">
      <c r="A5" s="1097"/>
      <c r="B5" s="1082"/>
      <c r="C5" s="1102"/>
      <c r="D5" s="263" t="s">
        <v>647</v>
      </c>
      <c r="E5" s="264" t="s">
        <v>648</v>
      </c>
      <c r="F5" s="263" t="s">
        <v>585</v>
      </c>
      <c r="G5" s="264" t="s">
        <v>586</v>
      </c>
      <c r="H5" s="264" t="s">
        <v>585</v>
      </c>
      <c r="I5" s="264" t="s">
        <v>586</v>
      </c>
      <c r="J5" s="1091"/>
      <c r="K5" s="1091"/>
      <c r="L5" s="1100"/>
      <c r="M5" s="1089"/>
      <c r="N5" s="1089"/>
      <c r="O5" s="262"/>
      <c r="P5" s="1093"/>
      <c r="Q5" s="1095"/>
    </row>
    <row r="6" spans="1:17" s="123" customFormat="1" ht="15" customHeight="1" thickBot="1" x14ac:dyDescent="0.3">
      <c r="A6" s="1098"/>
      <c r="B6" s="1083"/>
      <c r="C6" s="1103"/>
      <c r="D6" s="265" t="s">
        <v>590</v>
      </c>
      <c r="E6" s="266" t="s">
        <v>591</v>
      </c>
      <c r="F6" s="266" t="s">
        <v>592</v>
      </c>
      <c r="G6" s="266" t="s">
        <v>593</v>
      </c>
      <c r="H6" s="266" t="s">
        <v>594</v>
      </c>
      <c r="I6" s="266" t="s">
        <v>595</v>
      </c>
      <c r="J6" s="346" t="s">
        <v>649</v>
      </c>
      <c r="K6" s="346" t="s">
        <v>650</v>
      </c>
      <c r="L6" s="346" t="s">
        <v>596</v>
      </c>
      <c r="M6" s="267" t="s">
        <v>651</v>
      </c>
      <c r="N6" s="267" t="s">
        <v>652</v>
      </c>
      <c r="O6" s="262"/>
      <c r="P6" s="357" t="s">
        <v>598</v>
      </c>
      <c r="Q6" s="267" t="s">
        <v>653</v>
      </c>
    </row>
    <row r="7" spans="1:17" s="125" customFormat="1" ht="15" customHeight="1" x14ac:dyDescent="0.25">
      <c r="A7" s="328">
        <v>1</v>
      </c>
      <c r="B7" s="611">
        <v>12</v>
      </c>
      <c r="C7" s="350" t="s">
        <v>602</v>
      </c>
      <c r="D7" s="532">
        <f t="shared" ref="D7:M7" si="0">+D8+D12</f>
        <v>7547.0339999999997</v>
      </c>
      <c r="E7" s="532">
        <f t="shared" si="0"/>
        <v>7547.0339999999997</v>
      </c>
      <c r="F7" s="532">
        <f t="shared" si="0"/>
        <v>200</v>
      </c>
      <c r="G7" s="532">
        <f t="shared" si="0"/>
        <v>200</v>
      </c>
      <c r="H7" s="532">
        <f t="shared" si="0"/>
        <v>7747.0339999999997</v>
      </c>
      <c r="I7" s="532">
        <f t="shared" si="0"/>
        <v>7747.0339999999997</v>
      </c>
      <c r="J7" s="533"/>
      <c r="K7" s="533">
        <f t="shared" si="0"/>
        <v>0</v>
      </c>
      <c r="L7" s="533">
        <f t="shared" si="0"/>
        <v>0</v>
      </c>
      <c r="M7" s="534">
        <f t="shared" si="0"/>
        <v>0</v>
      </c>
      <c r="N7" s="534">
        <f>+N8+N12</f>
        <v>0</v>
      </c>
      <c r="O7" s="569"/>
      <c r="P7" s="531">
        <f>+P8+P12</f>
        <v>0</v>
      </c>
      <c r="Q7" s="534">
        <f>+Q8+Q12</f>
        <v>7747.0339999999997</v>
      </c>
    </row>
    <row r="8" spans="1:17" s="125" customFormat="1" ht="13.5" customHeight="1" x14ac:dyDescent="0.25">
      <c r="A8" s="365">
        <f>A7+1</f>
        <v>2</v>
      </c>
      <c r="B8" s="677"/>
      <c r="C8" s="347" t="s">
        <v>654</v>
      </c>
      <c r="D8" s="536">
        <f t="shared" ref="D8:M8" si="1">SUM(D9:D11)</f>
        <v>5934.1149999999998</v>
      </c>
      <c r="E8" s="536">
        <f t="shared" si="1"/>
        <v>5934.1149999999998</v>
      </c>
      <c r="F8" s="536">
        <f t="shared" si="1"/>
        <v>0</v>
      </c>
      <c r="G8" s="536">
        <f t="shared" si="1"/>
        <v>0</v>
      </c>
      <c r="H8" s="536">
        <f t="shared" si="1"/>
        <v>5934.1149999999998</v>
      </c>
      <c r="I8" s="536">
        <f t="shared" si="1"/>
        <v>5934.1149999999998</v>
      </c>
      <c r="J8" s="538"/>
      <c r="K8" s="538">
        <f t="shared" si="1"/>
        <v>0</v>
      </c>
      <c r="L8" s="538">
        <f t="shared" si="1"/>
        <v>0</v>
      </c>
      <c r="M8" s="539">
        <f t="shared" si="1"/>
        <v>0</v>
      </c>
      <c r="N8" s="539">
        <f>SUM(N9:N11)</f>
        <v>0</v>
      </c>
      <c r="O8" s="569"/>
      <c r="P8" s="535">
        <f>SUM(P9:P11)</f>
        <v>0</v>
      </c>
      <c r="Q8" s="539">
        <f>SUM(Q9:Q11)</f>
        <v>5934.1149999999998</v>
      </c>
    </row>
    <row r="9" spans="1:17" s="123" customFormat="1" ht="12.75" customHeight="1" x14ac:dyDescent="0.25">
      <c r="A9" s="329">
        <f t="shared" ref="A9:A35" si="2">A8+1</f>
        <v>3</v>
      </c>
      <c r="B9" s="208"/>
      <c r="C9" s="348" t="s">
        <v>655</v>
      </c>
      <c r="D9" s="541">
        <v>5934.1149999999998</v>
      </c>
      <c r="E9" s="541">
        <f>+D9</f>
        <v>5934.1149999999998</v>
      </c>
      <c r="F9" s="541"/>
      <c r="G9" s="541"/>
      <c r="H9" s="541">
        <f t="shared" ref="H9:I12" si="3">+D9+F9</f>
        <v>5934.1149999999998</v>
      </c>
      <c r="I9" s="541">
        <f t="shared" si="3"/>
        <v>5934.1149999999998</v>
      </c>
      <c r="J9" s="542"/>
      <c r="K9" s="542"/>
      <c r="L9" s="542"/>
      <c r="M9" s="543">
        <f t="shared" ref="M9:M19" si="4">+H9-I9</f>
        <v>0</v>
      </c>
      <c r="N9" s="543"/>
      <c r="O9" s="569"/>
      <c r="P9" s="540"/>
      <c r="Q9" s="543">
        <f>I9+P9</f>
        <v>5934.1149999999998</v>
      </c>
    </row>
    <row r="10" spans="1:17" s="123" customFormat="1" ht="12.75" customHeight="1" x14ac:dyDescent="0.25">
      <c r="A10" s="329">
        <f t="shared" si="2"/>
        <v>4</v>
      </c>
      <c r="B10" s="208"/>
      <c r="C10" s="348" t="s">
        <v>656</v>
      </c>
      <c r="D10" s="541"/>
      <c r="E10" s="541"/>
      <c r="F10" s="541"/>
      <c r="G10" s="541"/>
      <c r="H10" s="541">
        <f t="shared" si="3"/>
        <v>0</v>
      </c>
      <c r="I10" s="541">
        <f t="shared" si="3"/>
        <v>0</v>
      </c>
      <c r="J10" s="542"/>
      <c r="K10" s="542"/>
      <c r="L10" s="542"/>
      <c r="M10" s="543">
        <f t="shared" si="4"/>
        <v>0</v>
      </c>
      <c r="N10" s="543"/>
      <c r="O10" s="569"/>
      <c r="P10" s="540"/>
      <c r="Q10" s="543">
        <f>I10+P10</f>
        <v>0</v>
      </c>
    </row>
    <row r="11" spans="1:17" s="123" customFormat="1" ht="12.75" customHeight="1" x14ac:dyDescent="0.25">
      <c r="A11" s="329">
        <f t="shared" si="2"/>
        <v>5</v>
      </c>
      <c r="B11" s="208"/>
      <c r="C11" s="349" t="s">
        <v>657</v>
      </c>
      <c r="D11" s="541"/>
      <c r="E11" s="541"/>
      <c r="F11" s="541"/>
      <c r="G11" s="541"/>
      <c r="H11" s="541">
        <f t="shared" si="3"/>
        <v>0</v>
      </c>
      <c r="I11" s="541">
        <f t="shared" si="3"/>
        <v>0</v>
      </c>
      <c r="J11" s="542"/>
      <c r="K11" s="542"/>
      <c r="L11" s="542"/>
      <c r="M11" s="543">
        <f t="shared" si="4"/>
        <v>0</v>
      </c>
      <c r="N11" s="543"/>
      <c r="O11" s="569"/>
      <c r="P11" s="540"/>
      <c r="Q11" s="543">
        <f>I11+P11</f>
        <v>0</v>
      </c>
    </row>
    <row r="12" spans="1:17" s="125" customFormat="1" ht="13.5" customHeight="1" x14ac:dyDescent="0.25">
      <c r="A12" s="365">
        <f t="shared" si="2"/>
        <v>6</v>
      </c>
      <c r="B12" s="677"/>
      <c r="C12" s="347" t="s">
        <v>658</v>
      </c>
      <c r="D12" s="536">
        <f>+D13+D15+D17+D18</f>
        <v>1612.9190000000001</v>
      </c>
      <c r="E12" s="536">
        <f>+E13+E15+E17+E18</f>
        <v>1612.9190000000001</v>
      </c>
      <c r="F12" s="536">
        <f>+F13+F15+F17+F18</f>
        <v>200</v>
      </c>
      <c r="G12" s="536">
        <f>+G13+G15+G17+G18</f>
        <v>200</v>
      </c>
      <c r="H12" s="536">
        <f t="shared" si="3"/>
        <v>1812.9190000000001</v>
      </c>
      <c r="I12" s="536">
        <f t="shared" si="3"/>
        <v>1812.9190000000001</v>
      </c>
      <c r="J12" s="538"/>
      <c r="K12" s="538">
        <f>+K13+K15+K17+K18</f>
        <v>0</v>
      </c>
      <c r="L12" s="538">
        <f>+L13+L15+L17+L18</f>
        <v>0</v>
      </c>
      <c r="M12" s="539">
        <f t="shared" si="4"/>
        <v>0</v>
      </c>
      <c r="N12" s="539">
        <f>+N13+N15+N17+N18</f>
        <v>0</v>
      </c>
      <c r="O12" s="569"/>
      <c r="P12" s="535">
        <f>+P13+P15+P17+P18</f>
        <v>0</v>
      </c>
      <c r="Q12" s="539">
        <f>I12+P12</f>
        <v>1812.9190000000001</v>
      </c>
    </row>
    <row r="13" spans="1:17" s="125" customFormat="1" ht="13.5" customHeight="1" x14ac:dyDescent="0.25">
      <c r="A13" s="343">
        <f t="shared" si="2"/>
        <v>7</v>
      </c>
      <c r="B13" s="678"/>
      <c r="C13" s="970" t="s">
        <v>659</v>
      </c>
      <c r="D13" s="570"/>
      <c r="E13" s="571"/>
      <c r="F13" s="571"/>
      <c r="G13" s="571"/>
      <c r="H13" s="541">
        <f>+D13+F13</f>
        <v>0</v>
      </c>
      <c r="I13" s="541">
        <f>+E13+G13</f>
        <v>0</v>
      </c>
      <c r="J13" s="542"/>
      <c r="K13" s="570"/>
      <c r="L13" s="570"/>
      <c r="M13" s="543">
        <f t="shared" si="4"/>
        <v>0</v>
      </c>
      <c r="N13" s="543"/>
      <c r="O13" s="572"/>
      <c r="P13" s="573"/>
      <c r="Q13" s="543">
        <f>I13+P13</f>
        <v>0</v>
      </c>
    </row>
    <row r="14" spans="1:17" s="125" customFormat="1" ht="13.5" customHeight="1" x14ac:dyDescent="0.25">
      <c r="A14" s="329">
        <f>+A13+1</f>
        <v>8</v>
      </c>
      <c r="B14" s="208"/>
      <c r="C14" s="971" t="s">
        <v>660</v>
      </c>
      <c r="D14" s="574"/>
      <c r="E14" s="575"/>
      <c r="F14" s="575"/>
      <c r="G14" s="575"/>
      <c r="H14" s="541">
        <f>+D14+F14</f>
        <v>0</v>
      </c>
      <c r="I14" s="541">
        <f>+E14+G14</f>
        <v>0</v>
      </c>
      <c r="J14" s="574"/>
      <c r="K14" s="574"/>
      <c r="L14" s="574"/>
      <c r="M14" s="543">
        <f t="shared" si="4"/>
        <v>0</v>
      </c>
      <c r="N14" s="543"/>
      <c r="O14" s="569"/>
      <c r="P14" s="576"/>
      <c r="Q14" s="543">
        <f t="shared" ref="Q14:Q34" si="5">I14+P14</f>
        <v>0</v>
      </c>
    </row>
    <row r="15" spans="1:17" s="125" customFormat="1" ht="12.75" customHeight="1" x14ac:dyDescent="0.25">
      <c r="A15" s="343">
        <f t="shared" si="2"/>
        <v>9</v>
      </c>
      <c r="B15" s="678"/>
      <c r="C15" s="348" t="s">
        <v>661</v>
      </c>
      <c r="D15" s="570"/>
      <c r="E15" s="571"/>
      <c r="F15" s="571"/>
      <c r="G15" s="571"/>
      <c r="H15" s="541">
        <f t="shared" ref="H15:I20" si="6">+D15+F15</f>
        <v>0</v>
      </c>
      <c r="I15" s="541">
        <f t="shared" si="6"/>
        <v>0</v>
      </c>
      <c r="J15" s="542"/>
      <c r="K15" s="570"/>
      <c r="L15" s="570"/>
      <c r="M15" s="543">
        <f t="shared" si="4"/>
        <v>0</v>
      </c>
      <c r="N15" s="543"/>
      <c r="O15" s="572"/>
      <c r="P15" s="573"/>
      <c r="Q15" s="543">
        <f t="shared" si="5"/>
        <v>0</v>
      </c>
    </row>
    <row r="16" spans="1:17" s="123" customFormat="1" ht="12.75" customHeight="1" x14ac:dyDescent="0.25">
      <c r="A16" s="329">
        <f t="shared" si="2"/>
        <v>10</v>
      </c>
      <c r="B16" s="208"/>
      <c r="C16" s="349" t="s">
        <v>657</v>
      </c>
      <c r="D16" s="574"/>
      <c r="E16" s="575"/>
      <c r="F16" s="575"/>
      <c r="G16" s="575"/>
      <c r="H16" s="541">
        <f t="shared" si="6"/>
        <v>0</v>
      </c>
      <c r="I16" s="541">
        <f t="shared" si="6"/>
        <v>0</v>
      </c>
      <c r="J16" s="574"/>
      <c r="K16" s="574"/>
      <c r="L16" s="574"/>
      <c r="M16" s="543">
        <f t="shared" si="4"/>
        <v>0</v>
      </c>
      <c r="N16" s="543"/>
      <c r="O16" s="569"/>
      <c r="P16" s="576"/>
      <c r="Q16" s="543">
        <f t="shared" si="5"/>
        <v>0</v>
      </c>
    </row>
    <row r="17" spans="1:20" s="125" customFormat="1" ht="12.75" customHeight="1" x14ac:dyDescent="0.25">
      <c r="A17" s="343">
        <f t="shared" si="2"/>
        <v>11</v>
      </c>
      <c r="B17" s="678"/>
      <c r="C17" s="348" t="s">
        <v>662</v>
      </c>
      <c r="D17" s="574">
        <v>1612.9190000000001</v>
      </c>
      <c r="E17" s="575">
        <f>+D17</f>
        <v>1612.9190000000001</v>
      </c>
      <c r="F17" s="575">
        <v>200</v>
      </c>
      <c r="G17" s="575">
        <v>200</v>
      </c>
      <c r="H17" s="541">
        <f t="shared" si="6"/>
        <v>1812.9190000000001</v>
      </c>
      <c r="I17" s="541">
        <f t="shared" si="6"/>
        <v>1812.9190000000001</v>
      </c>
      <c r="J17" s="570"/>
      <c r="K17" s="570"/>
      <c r="L17" s="570"/>
      <c r="M17" s="543">
        <f t="shared" si="4"/>
        <v>0</v>
      </c>
      <c r="N17" s="543"/>
      <c r="O17" s="572"/>
      <c r="P17" s="573"/>
      <c r="Q17" s="543">
        <f t="shared" si="5"/>
        <v>1812.9190000000001</v>
      </c>
    </row>
    <row r="18" spans="1:20" s="125" customFormat="1" ht="12.75" customHeight="1" x14ac:dyDescent="0.25">
      <c r="A18" s="343">
        <f t="shared" si="2"/>
        <v>12</v>
      </c>
      <c r="B18" s="679"/>
      <c r="C18" s="456" t="s">
        <v>663</v>
      </c>
      <c r="D18" s="570"/>
      <c r="E18" s="571"/>
      <c r="F18" s="571"/>
      <c r="G18" s="571"/>
      <c r="H18" s="541">
        <f t="shared" si="6"/>
        <v>0</v>
      </c>
      <c r="I18" s="541">
        <f t="shared" si="6"/>
        <v>0</v>
      </c>
      <c r="J18" s="570"/>
      <c r="K18" s="570"/>
      <c r="L18" s="570"/>
      <c r="M18" s="543">
        <f t="shared" si="4"/>
        <v>0</v>
      </c>
      <c r="N18" s="543"/>
      <c r="O18" s="572"/>
      <c r="P18" s="573"/>
      <c r="Q18" s="543">
        <f t="shared" si="5"/>
        <v>0</v>
      </c>
    </row>
    <row r="19" spans="1:20" s="123" customFormat="1" ht="12.75" customHeight="1" x14ac:dyDescent="0.25">
      <c r="A19" s="329">
        <f t="shared" si="2"/>
        <v>13</v>
      </c>
      <c r="B19" s="208"/>
      <c r="C19" s="349" t="s">
        <v>657</v>
      </c>
      <c r="D19" s="574"/>
      <c r="E19" s="575"/>
      <c r="F19" s="575"/>
      <c r="G19" s="575"/>
      <c r="H19" s="541">
        <f t="shared" si="6"/>
        <v>0</v>
      </c>
      <c r="I19" s="541">
        <f t="shared" si="6"/>
        <v>0</v>
      </c>
      <c r="J19" s="574"/>
      <c r="K19" s="574"/>
      <c r="L19" s="574"/>
      <c r="M19" s="543">
        <f t="shared" si="4"/>
        <v>0</v>
      </c>
      <c r="N19" s="543"/>
      <c r="O19" s="569"/>
      <c r="P19" s="576"/>
      <c r="Q19" s="543">
        <f t="shared" si="5"/>
        <v>0</v>
      </c>
    </row>
    <row r="20" spans="1:20" s="125" customFormat="1" ht="13.5" customHeight="1" x14ac:dyDescent="0.25">
      <c r="A20" s="328">
        <f t="shared" si="2"/>
        <v>14</v>
      </c>
      <c r="B20" s="611">
        <v>19</v>
      </c>
      <c r="C20" s="350" t="s">
        <v>627</v>
      </c>
      <c r="D20" s="546">
        <f>+D21+D25+D27</f>
        <v>17294</v>
      </c>
      <c r="E20" s="547">
        <f>+E21+E25+E27</f>
        <v>17294</v>
      </c>
      <c r="F20" s="547">
        <f>+F21+F25+F27</f>
        <v>0</v>
      </c>
      <c r="G20" s="547">
        <f>+G21+G25+G27</f>
        <v>0</v>
      </c>
      <c r="H20" s="547">
        <f t="shared" si="6"/>
        <v>17294</v>
      </c>
      <c r="I20" s="547">
        <f t="shared" si="6"/>
        <v>17294</v>
      </c>
      <c r="J20" s="549"/>
      <c r="K20" s="549">
        <f>+K21+K25+K27</f>
        <v>0</v>
      </c>
      <c r="L20" s="549">
        <f>+L21+L25+L27</f>
        <v>179.95</v>
      </c>
      <c r="M20" s="550"/>
      <c r="N20" s="550">
        <f>+N21+N25+N27</f>
        <v>0</v>
      </c>
      <c r="O20" s="569"/>
      <c r="P20" s="546">
        <f>+P21+P25+P27</f>
        <v>0</v>
      </c>
      <c r="Q20" s="550">
        <f>I20+P20</f>
        <v>17294</v>
      </c>
    </row>
    <row r="21" spans="1:20" s="125" customFormat="1" ht="12.75" customHeight="1" x14ac:dyDescent="0.25">
      <c r="A21" s="363">
        <f t="shared" si="2"/>
        <v>15</v>
      </c>
      <c r="B21" s="680"/>
      <c r="C21" s="356" t="s">
        <v>664</v>
      </c>
      <c r="D21" s="536">
        <f>+D22</f>
        <v>1718</v>
      </c>
      <c r="E21" s="536">
        <f>+E22</f>
        <v>1718</v>
      </c>
      <c r="F21" s="536">
        <f t="shared" ref="F21:H21" si="7">+F22</f>
        <v>0</v>
      </c>
      <c r="G21" s="536">
        <f t="shared" si="7"/>
        <v>0</v>
      </c>
      <c r="H21" s="536">
        <f t="shared" si="7"/>
        <v>1718</v>
      </c>
      <c r="I21" s="536">
        <f>+I22</f>
        <v>1718</v>
      </c>
      <c r="J21" s="538"/>
      <c r="K21" s="538">
        <f>+K22</f>
        <v>0</v>
      </c>
      <c r="L21" s="538">
        <f>+L22</f>
        <v>0</v>
      </c>
      <c r="M21" s="539">
        <f>+M22</f>
        <v>0</v>
      </c>
      <c r="N21" s="539">
        <f>+N22</f>
        <v>0</v>
      </c>
      <c r="O21" s="569"/>
      <c r="P21" s="535">
        <f>+P22</f>
        <v>0</v>
      </c>
      <c r="Q21" s="539">
        <f>I21+P21</f>
        <v>1718</v>
      </c>
    </row>
    <row r="22" spans="1:20" s="123" customFormat="1" ht="12.75" customHeight="1" x14ac:dyDescent="0.25">
      <c r="B22" s="208"/>
      <c r="C22" s="999" t="s">
        <v>1041</v>
      </c>
      <c r="D22" s="574">
        <f>+D23+D24</f>
        <v>1718</v>
      </c>
      <c r="E22" s="574">
        <f t="shared" ref="E22:G22" si="8">+E23+E24</f>
        <v>1718</v>
      </c>
      <c r="F22" s="574">
        <f t="shared" si="8"/>
        <v>0</v>
      </c>
      <c r="G22" s="574">
        <f t="shared" si="8"/>
        <v>0</v>
      </c>
      <c r="H22" s="541">
        <f t="shared" ref="H22:H23" si="9">+D22+F22</f>
        <v>1718</v>
      </c>
      <c r="I22" s="541">
        <f t="shared" ref="I22:I23" si="10">+E22+G22</f>
        <v>1718</v>
      </c>
      <c r="J22" s="574"/>
      <c r="K22" s="574"/>
      <c r="L22" s="574"/>
      <c r="M22" s="543"/>
      <c r="N22" s="543"/>
      <c r="O22" s="569"/>
      <c r="P22" s="576"/>
      <c r="Q22" s="543"/>
    </row>
    <row r="23" spans="1:20" s="123" customFormat="1" ht="12.75" customHeight="1" x14ac:dyDescent="0.25">
      <c r="A23" s="329">
        <f>A21+1</f>
        <v>16</v>
      </c>
      <c r="B23" s="918"/>
      <c r="C23" s="969" t="s">
        <v>1037</v>
      </c>
      <c r="D23" s="990">
        <v>796</v>
      </c>
      <c r="E23" s="991">
        <v>796</v>
      </c>
      <c r="F23" s="991">
        <v>0</v>
      </c>
      <c r="G23" s="991">
        <v>0</v>
      </c>
      <c r="H23" s="541">
        <f t="shared" si="9"/>
        <v>796</v>
      </c>
      <c r="I23" s="541">
        <f t="shared" si="10"/>
        <v>796</v>
      </c>
      <c r="J23" s="990"/>
      <c r="K23" s="990"/>
      <c r="L23" s="990">
        <v>0</v>
      </c>
      <c r="M23" s="543">
        <f>+H23-I23</f>
        <v>0</v>
      </c>
      <c r="N23" s="543"/>
      <c r="O23" s="569"/>
      <c r="P23" s="992"/>
      <c r="Q23" s="543">
        <f t="shared" ref="Q23:Q24" si="11">I23+P23</f>
        <v>796</v>
      </c>
      <c r="T23" s="998"/>
    </row>
    <row r="24" spans="1:20" s="123" customFormat="1" ht="12.75" customHeight="1" x14ac:dyDescent="0.25">
      <c r="A24" s="329"/>
      <c r="B24" s="918"/>
      <c r="C24" s="969" t="s">
        <v>1021</v>
      </c>
      <c r="D24" s="574">
        <v>922</v>
      </c>
      <c r="E24" s="575">
        <v>922</v>
      </c>
      <c r="F24" s="575">
        <v>0</v>
      </c>
      <c r="G24" s="575">
        <v>0</v>
      </c>
      <c r="H24" s="541">
        <f>+D24+F24</f>
        <v>922</v>
      </c>
      <c r="I24" s="541">
        <f>+E24+G24</f>
        <v>922</v>
      </c>
      <c r="J24" s="574"/>
      <c r="K24" s="574"/>
      <c r="L24" s="574">
        <v>14</v>
      </c>
      <c r="M24" s="543">
        <f>+H24-I24</f>
        <v>0</v>
      </c>
      <c r="N24" s="543"/>
      <c r="O24" s="569"/>
      <c r="P24" s="576"/>
      <c r="Q24" s="543">
        <f t="shared" si="11"/>
        <v>922</v>
      </c>
    </row>
    <row r="25" spans="1:20" s="123" customFormat="1" ht="12.75" customHeight="1" x14ac:dyDescent="0.25">
      <c r="A25" s="363">
        <f>A23+1</f>
        <v>17</v>
      </c>
      <c r="B25" s="681"/>
      <c r="C25" s="364" t="s">
        <v>666</v>
      </c>
      <c r="D25" s="536">
        <f>+D26</f>
        <v>0</v>
      </c>
      <c r="E25" s="536">
        <f t="shared" ref="E25:P25" si="12">+E26</f>
        <v>0</v>
      </c>
      <c r="F25" s="536">
        <f t="shared" si="12"/>
        <v>0</v>
      </c>
      <c r="G25" s="536">
        <f t="shared" si="12"/>
        <v>0</v>
      </c>
      <c r="H25" s="536">
        <f t="shared" si="12"/>
        <v>0</v>
      </c>
      <c r="I25" s="536">
        <f t="shared" si="12"/>
        <v>0</v>
      </c>
      <c r="J25" s="538"/>
      <c r="K25" s="538">
        <f t="shared" si="12"/>
        <v>0</v>
      </c>
      <c r="L25" s="538">
        <f t="shared" si="12"/>
        <v>0</v>
      </c>
      <c r="M25" s="539">
        <f t="shared" si="12"/>
        <v>0</v>
      </c>
      <c r="N25" s="539">
        <f t="shared" si="12"/>
        <v>0</v>
      </c>
      <c r="O25" s="569"/>
      <c r="P25" s="535">
        <f t="shared" si="12"/>
        <v>0</v>
      </c>
      <c r="Q25" s="539">
        <f t="shared" si="5"/>
        <v>0</v>
      </c>
      <c r="T25" s="998"/>
    </row>
    <row r="26" spans="1:20" s="123" customFormat="1" ht="12.75" customHeight="1" x14ac:dyDescent="0.25">
      <c r="A26" s="329">
        <f t="shared" si="2"/>
        <v>18</v>
      </c>
      <c r="B26" s="208"/>
      <c r="C26" s="349" t="s">
        <v>665</v>
      </c>
      <c r="D26" s="574"/>
      <c r="E26" s="575"/>
      <c r="F26" s="575"/>
      <c r="G26" s="575"/>
      <c r="H26" s="541">
        <f>+D26+F26</f>
        <v>0</v>
      </c>
      <c r="I26" s="541">
        <f>+E26+G26</f>
        <v>0</v>
      </c>
      <c r="J26" s="574"/>
      <c r="K26" s="574"/>
      <c r="L26" s="574"/>
      <c r="M26" s="543">
        <f>+H26-I26</f>
        <v>0</v>
      </c>
      <c r="N26" s="543"/>
      <c r="O26" s="569"/>
      <c r="P26" s="576"/>
      <c r="Q26" s="543">
        <f t="shared" si="5"/>
        <v>0</v>
      </c>
    </row>
    <row r="27" spans="1:20" s="123" customFormat="1" ht="12.75" customHeight="1" x14ac:dyDescent="0.25">
      <c r="A27" s="363">
        <f t="shared" si="2"/>
        <v>19</v>
      </c>
      <c r="B27" s="681"/>
      <c r="C27" s="364" t="s">
        <v>667</v>
      </c>
      <c r="D27" s="536">
        <f t="shared" ref="D27:I27" si="13">+D28</f>
        <v>15576</v>
      </c>
      <c r="E27" s="536">
        <f t="shared" si="13"/>
        <v>15576</v>
      </c>
      <c r="F27" s="536">
        <f t="shared" si="13"/>
        <v>0</v>
      </c>
      <c r="G27" s="536">
        <f t="shared" si="13"/>
        <v>0</v>
      </c>
      <c r="H27" s="536">
        <f t="shared" si="13"/>
        <v>15576</v>
      </c>
      <c r="I27" s="536">
        <f t="shared" si="13"/>
        <v>15576</v>
      </c>
      <c r="J27" s="538"/>
      <c r="K27" s="538">
        <f>+K28</f>
        <v>0</v>
      </c>
      <c r="L27" s="538">
        <f>+L28</f>
        <v>179.95</v>
      </c>
      <c r="M27" s="539">
        <f>+M28</f>
        <v>0</v>
      </c>
      <c r="N27" s="539">
        <f>+N28</f>
        <v>0</v>
      </c>
      <c r="O27" s="569"/>
      <c r="P27" s="535">
        <f>+P28</f>
        <v>0</v>
      </c>
      <c r="Q27" s="539">
        <f t="shared" si="5"/>
        <v>15576</v>
      </c>
      <c r="T27" s="998"/>
    </row>
    <row r="28" spans="1:20" s="123" customFormat="1" ht="12.75" customHeight="1" x14ac:dyDescent="0.25">
      <c r="A28" s="329">
        <f>A27+1</f>
        <v>20</v>
      </c>
      <c r="B28" s="208"/>
      <c r="C28" s="349" t="s">
        <v>1020</v>
      </c>
      <c r="D28" s="577">
        <v>15576</v>
      </c>
      <c r="E28" s="578">
        <f>+D28</f>
        <v>15576</v>
      </c>
      <c r="F28" s="578"/>
      <c r="G28" s="578"/>
      <c r="H28" s="541">
        <f>+D28+F28</f>
        <v>15576</v>
      </c>
      <c r="I28" s="541">
        <f>+E28+G28</f>
        <v>15576</v>
      </c>
      <c r="J28" s="577"/>
      <c r="K28" s="577"/>
      <c r="L28" s="577">
        <v>179.95</v>
      </c>
      <c r="M28" s="543">
        <f>+H28-I28</f>
        <v>0</v>
      </c>
      <c r="N28" s="543"/>
      <c r="O28" s="569"/>
      <c r="P28" s="579"/>
      <c r="Q28" s="543">
        <f t="shared" si="5"/>
        <v>15576</v>
      </c>
    </row>
    <row r="29" spans="1:20" s="125" customFormat="1" ht="12.75" customHeight="1" x14ac:dyDescent="0.25">
      <c r="A29" s="328">
        <f t="shared" si="2"/>
        <v>21</v>
      </c>
      <c r="B29" s="611">
        <v>26</v>
      </c>
      <c r="C29" s="350" t="s">
        <v>629</v>
      </c>
      <c r="D29" s="546">
        <f>+D30</f>
        <v>0</v>
      </c>
      <c r="E29" s="547">
        <f t="shared" ref="D29:P30" si="14">+E30</f>
        <v>0</v>
      </c>
      <c r="F29" s="547">
        <f t="shared" si="14"/>
        <v>0</v>
      </c>
      <c r="G29" s="547">
        <f t="shared" si="14"/>
        <v>0</v>
      </c>
      <c r="H29" s="547">
        <f>+D29+F29</f>
        <v>0</v>
      </c>
      <c r="I29" s="547">
        <f>+E29+G29</f>
        <v>0</v>
      </c>
      <c r="J29" s="549"/>
      <c r="K29" s="549">
        <f>+K30</f>
        <v>0</v>
      </c>
      <c r="L29" s="549">
        <f>+L30</f>
        <v>0</v>
      </c>
      <c r="M29" s="550">
        <f>+H29-I29</f>
        <v>0</v>
      </c>
      <c r="N29" s="550">
        <f>+N30</f>
        <v>0</v>
      </c>
      <c r="O29" s="569"/>
      <c r="P29" s="546">
        <f>+P30</f>
        <v>0</v>
      </c>
      <c r="Q29" s="550">
        <f>I29+P29</f>
        <v>0</v>
      </c>
      <c r="S29" s="123"/>
      <c r="T29" s="998"/>
    </row>
    <row r="30" spans="1:20" s="123" customFormat="1" ht="12.75" customHeight="1" x14ac:dyDescent="0.25">
      <c r="A30" s="343">
        <f t="shared" si="2"/>
        <v>22</v>
      </c>
      <c r="B30" s="678"/>
      <c r="C30" s="356" t="s">
        <v>668</v>
      </c>
      <c r="D30" s="536">
        <f t="shared" si="14"/>
        <v>0</v>
      </c>
      <c r="E30" s="536">
        <f t="shared" si="14"/>
        <v>0</v>
      </c>
      <c r="F30" s="536">
        <f t="shared" si="14"/>
        <v>0</v>
      </c>
      <c r="G30" s="536">
        <f t="shared" si="14"/>
        <v>0</v>
      </c>
      <c r="H30" s="536">
        <f t="shared" si="14"/>
        <v>0</v>
      </c>
      <c r="I30" s="536">
        <f t="shared" si="14"/>
        <v>0</v>
      </c>
      <c r="J30" s="538"/>
      <c r="K30" s="538">
        <f t="shared" si="14"/>
        <v>0</v>
      </c>
      <c r="L30" s="538">
        <f t="shared" si="14"/>
        <v>0</v>
      </c>
      <c r="M30" s="539">
        <f t="shared" si="14"/>
        <v>0</v>
      </c>
      <c r="N30" s="539">
        <f t="shared" si="14"/>
        <v>0</v>
      </c>
      <c r="O30" s="569"/>
      <c r="P30" s="535">
        <f t="shared" si="14"/>
        <v>0</v>
      </c>
      <c r="Q30" s="539">
        <f t="shared" si="5"/>
        <v>0</v>
      </c>
    </row>
    <row r="31" spans="1:20" s="123" customFormat="1" ht="12.75" customHeight="1" x14ac:dyDescent="0.25">
      <c r="A31" s="329">
        <f t="shared" si="2"/>
        <v>23</v>
      </c>
      <c r="B31" s="208"/>
      <c r="C31" s="349" t="s">
        <v>665</v>
      </c>
      <c r="D31" s="577"/>
      <c r="E31" s="578"/>
      <c r="F31" s="578"/>
      <c r="G31" s="578"/>
      <c r="H31" s="541">
        <f>+D31+F31</f>
        <v>0</v>
      </c>
      <c r="I31" s="541">
        <f>+E31+G31</f>
        <v>0</v>
      </c>
      <c r="J31" s="577"/>
      <c r="K31" s="577"/>
      <c r="L31" s="577"/>
      <c r="M31" s="543">
        <f>+H31-I31</f>
        <v>0</v>
      </c>
      <c r="N31" s="543"/>
      <c r="O31" s="569"/>
      <c r="P31" s="579"/>
      <c r="Q31" s="543">
        <f t="shared" si="5"/>
        <v>0</v>
      </c>
      <c r="T31" s="998"/>
    </row>
    <row r="32" spans="1:20" s="125" customFormat="1" ht="13.5" customHeight="1" x14ac:dyDescent="0.25">
      <c r="A32" s="328">
        <f t="shared" si="2"/>
        <v>24</v>
      </c>
      <c r="B32" s="611">
        <v>29</v>
      </c>
      <c r="C32" s="350" t="s">
        <v>669</v>
      </c>
      <c r="D32" s="546">
        <f>+D33</f>
        <v>0</v>
      </c>
      <c r="E32" s="547">
        <f t="shared" ref="E32:P33" si="15">+E33</f>
        <v>0</v>
      </c>
      <c r="F32" s="547">
        <f t="shared" si="15"/>
        <v>0</v>
      </c>
      <c r="G32" s="547">
        <f t="shared" si="15"/>
        <v>0</v>
      </c>
      <c r="H32" s="547">
        <f>+D32+F32</f>
        <v>0</v>
      </c>
      <c r="I32" s="547">
        <f>+E32+G32</f>
        <v>0</v>
      </c>
      <c r="J32" s="549"/>
      <c r="K32" s="549">
        <f>+K33</f>
        <v>0</v>
      </c>
      <c r="L32" s="549">
        <f>+L33</f>
        <v>0</v>
      </c>
      <c r="M32" s="550">
        <f>+H32-I32</f>
        <v>0</v>
      </c>
      <c r="N32" s="550">
        <f>+N33</f>
        <v>0</v>
      </c>
      <c r="O32" s="569"/>
      <c r="P32" s="546">
        <f>+P33</f>
        <v>0</v>
      </c>
      <c r="Q32" s="550">
        <f>I32+P32</f>
        <v>0</v>
      </c>
      <c r="S32" s="123"/>
      <c r="T32" s="123"/>
    </row>
    <row r="33" spans="1:20" s="123" customFormat="1" ht="12.75" customHeight="1" x14ac:dyDescent="0.25">
      <c r="A33" s="363">
        <f t="shared" si="2"/>
        <v>25</v>
      </c>
      <c r="B33" s="681"/>
      <c r="C33" s="364" t="s">
        <v>670</v>
      </c>
      <c r="D33" s="536">
        <f>+D34</f>
        <v>0</v>
      </c>
      <c r="E33" s="536">
        <f t="shared" si="15"/>
        <v>0</v>
      </c>
      <c r="F33" s="536">
        <f t="shared" si="15"/>
        <v>0</v>
      </c>
      <c r="G33" s="536">
        <f t="shared" si="15"/>
        <v>0</v>
      </c>
      <c r="H33" s="536">
        <f t="shared" si="15"/>
        <v>0</v>
      </c>
      <c r="I33" s="536">
        <f t="shared" si="15"/>
        <v>0</v>
      </c>
      <c r="J33" s="538"/>
      <c r="K33" s="538">
        <f t="shared" si="15"/>
        <v>0</v>
      </c>
      <c r="L33" s="538">
        <f t="shared" si="15"/>
        <v>0</v>
      </c>
      <c r="M33" s="539">
        <f t="shared" si="15"/>
        <v>0</v>
      </c>
      <c r="N33" s="539">
        <f t="shared" si="15"/>
        <v>0</v>
      </c>
      <c r="O33" s="569"/>
      <c r="P33" s="535">
        <f t="shared" si="15"/>
        <v>0</v>
      </c>
      <c r="Q33" s="539">
        <f t="shared" si="5"/>
        <v>0</v>
      </c>
      <c r="T33" s="998"/>
    </row>
    <row r="34" spans="1:20" s="123" customFormat="1" ht="12.75" customHeight="1" thickBot="1" x14ac:dyDescent="0.3">
      <c r="A34" s="329">
        <f t="shared" si="2"/>
        <v>26</v>
      </c>
      <c r="B34" s="208"/>
      <c r="C34" s="349" t="s">
        <v>665</v>
      </c>
      <c r="D34" s="574"/>
      <c r="E34" s="575"/>
      <c r="F34" s="575"/>
      <c r="G34" s="575"/>
      <c r="H34" s="541">
        <f>+D34+F34</f>
        <v>0</v>
      </c>
      <c r="I34" s="541">
        <f>+E34+G34</f>
        <v>0</v>
      </c>
      <c r="J34" s="574"/>
      <c r="K34" s="574"/>
      <c r="L34" s="574"/>
      <c r="M34" s="543">
        <f>+H34-I34</f>
        <v>0</v>
      </c>
      <c r="N34" s="543"/>
      <c r="O34" s="569"/>
      <c r="P34" s="576"/>
      <c r="Q34" s="543">
        <f t="shared" si="5"/>
        <v>0</v>
      </c>
    </row>
    <row r="35" spans="1:20" s="123" customFormat="1" ht="13.5" customHeight="1" thickBot="1" x14ac:dyDescent="0.3">
      <c r="A35" s="345">
        <f t="shared" si="2"/>
        <v>27</v>
      </c>
      <c r="B35" s="682"/>
      <c r="C35" s="351" t="s">
        <v>631</v>
      </c>
      <c r="D35" s="580">
        <f>+D7+D20+D29+D32</f>
        <v>24841.034</v>
      </c>
      <c r="E35" s="581">
        <f t="shared" ref="E35:I35" si="16">+E7+E20+E29+E32</f>
        <v>24841.034</v>
      </c>
      <c r="F35" s="581">
        <f t="shared" si="16"/>
        <v>200</v>
      </c>
      <c r="G35" s="581">
        <f t="shared" si="16"/>
        <v>200</v>
      </c>
      <c r="H35" s="581">
        <f t="shared" si="16"/>
        <v>25041.034</v>
      </c>
      <c r="I35" s="581">
        <f t="shared" si="16"/>
        <v>25041.034</v>
      </c>
      <c r="J35" s="582"/>
      <c r="K35" s="582">
        <f>+K7+K20+K29+K32</f>
        <v>0</v>
      </c>
      <c r="L35" s="582">
        <f>+L7+L20+L29+L32</f>
        <v>179.95</v>
      </c>
      <c r="M35" s="583">
        <f>+M7+M20+M29+M32</f>
        <v>0</v>
      </c>
      <c r="N35" s="583">
        <f>+N7+N20+N29+N32</f>
        <v>0</v>
      </c>
      <c r="O35" s="584"/>
      <c r="P35" s="580">
        <f>+P7+P20+P29+P32</f>
        <v>0</v>
      </c>
      <c r="Q35" s="583">
        <f>+Q7+Q20+Q29+Q32</f>
        <v>25041.034</v>
      </c>
      <c r="T35" s="998"/>
    </row>
    <row r="36" spans="1:20" s="342" customFormat="1" ht="13.5" customHeight="1" x14ac:dyDescent="0.25">
      <c r="A36" s="340"/>
      <c r="B36" s="340"/>
      <c r="C36" s="341"/>
      <c r="D36" s="326"/>
      <c r="E36" s="326"/>
      <c r="F36" s="326"/>
      <c r="G36" s="326"/>
      <c r="H36" s="326"/>
      <c r="I36" s="326"/>
      <c r="J36" s="326"/>
      <c r="K36" s="326"/>
      <c r="L36" s="326"/>
      <c r="M36" s="326"/>
      <c r="N36" s="326"/>
      <c r="O36" s="326"/>
      <c r="P36" s="326"/>
      <c r="Q36" s="326"/>
      <c r="S36" s="123"/>
      <c r="T36" s="123"/>
    </row>
    <row r="37" spans="1:20" ht="22.5" customHeight="1" x14ac:dyDescent="0.25">
      <c r="A37" s="123" t="s">
        <v>395</v>
      </c>
      <c r="B37" s="123"/>
      <c r="D37" s="989"/>
      <c r="O37" s="325"/>
      <c r="S37" s="123"/>
      <c r="T37" s="998"/>
    </row>
    <row r="38" spans="1:20" ht="56.25" customHeight="1" x14ac:dyDescent="0.25">
      <c r="A38" s="1086" t="s">
        <v>671</v>
      </c>
      <c r="B38" s="1086"/>
      <c r="C38" s="1087"/>
      <c r="D38" s="1087"/>
      <c r="E38" s="1087"/>
      <c r="F38" s="1087"/>
      <c r="G38" s="1087"/>
      <c r="H38" s="1087"/>
      <c r="I38" s="1087"/>
      <c r="J38" s="1087"/>
      <c r="K38" s="1087"/>
      <c r="L38" s="1087"/>
      <c r="M38" s="1087"/>
      <c r="N38" s="1087"/>
      <c r="O38" s="1087"/>
      <c r="P38" s="1087"/>
      <c r="Q38" s="1087"/>
    </row>
    <row r="39" spans="1:20" ht="30" customHeight="1" x14ac:dyDescent="0.25">
      <c r="A39" s="1086" t="s">
        <v>672</v>
      </c>
      <c r="B39" s="1086"/>
      <c r="C39" s="1087"/>
      <c r="D39" s="1087"/>
      <c r="E39" s="1087"/>
      <c r="F39" s="1087"/>
      <c r="G39" s="1087"/>
      <c r="H39" s="1087"/>
      <c r="I39" s="1087"/>
      <c r="J39" s="1087"/>
      <c r="K39" s="1087"/>
      <c r="L39" s="1087"/>
      <c r="M39" s="1087"/>
      <c r="N39" s="1087"/>
      <c r="O39" s="1087"/>
      <c r="P39" s="1087"/>
      <c r="Q39" s="1087"/>
    </row>
    <row r="40" spans="1:20" ht="34.5" customHeight="1" x14ac:dyDescent="0.25">
      <c r="A40" s="1086" t="s">
        <v>673</v>
      </c>
      <c r="B40" s="1086"/>
      <c r="C40" s="1087"/>
      <c r="D40" s="1087"/>
      <c r="E40" s="1087"/>
      <c r="F40" s="1087"/>
      <c r="G40" s="1087"/>
      <c r="H40" s="1087"/>
      <c r="I40" s="1087"/>
      <c r="J40" s="1087"/>
      <c r="K40" s="1087"/>
      <c r="L40" s="1087"/>
      <c r="M40" s="1087"/>
      <c r="N40" s="1087"/>
      <c r="O40" s="1087"/>
      <c r="P40" s="1087"/>
      <c r="Q40" s="1087"/>
    </row>
    <row r="41" spans="1:20" ht="27.75" customHeight="1" x14ac:dyDescent="0.25">
      <c r="A41" s="1086" t="s">
        <v>674</v>
      </c>
      <c r="B41" s="1086"/>
      <c r="C41" s="1087"/>
      <c r="D41" s="1087"/>
      <c r="E41" s="1087"/>
      <c r="F41" s="1087"/>
      <c r="G41" s="1087"/>
      <c r="H41" s="1087"/>
      <c r="I41" s="1087"/>
      <c r="J41" s="1087"/>
      <c r="K41" s="1087"/>
      <c r="L41" s="1087"/>
      <c r="M41" s="1087"/>
      <c r="N41" s="1087"/>
      <c r="O41" s="1087"/>
      <c r="P41" s="1087"/>
      <c r="Q41" s="1087"/>
    </row>
    <row r="42" spans="1:20" x14ac:dyDescent="0.25">
      <c r="A42" s="1086" t="s">
        <v>675</v>
      </c>
      <c r="B42" s="1086"/>
      <c r="C42" s="1087"/>
      <c r="D42" s="1087"/>
      <c r="E42" s="1087"/>
      <c r="F42" s="1087"/>
      <c r="G42" s="1087"/>
      <c r="H42" s="1087"/>
      <c r="I42" s="1087"/>
      <c r="J42" s="1087"/>
      <c r="K42" s="1087"/>
      <c r="L42" s="1087"/>
      <c r="M42" s="1087"/>
      <c r="N42" s="1087"/>
      <c r="O42" s="1087"/>
      <c r="P42" s="1087"/>
      <c r="Q42" s="1087"/>
    </row>
    <row r="43" spans="1:20" ht="26.25" customHeight="1" x14ac:dyDescent="0.25">
      <c r="A43" s="1086" t="s">
        <v>676</v>
      </c>
      <c r="B43" s="1086"/>
      <c r="C43" s="1087"/>
      <c r="D43" s="1087"/>
      <c r="E43" s="1087"/>
      <c r="F43" s="1087"/>
      <c r="G43" s="1087"/>
      <c r="H43" s="1087"/>
      <c r="I43" s="1087"/>
      <c r="J43" s="1087"/>
      <c r="K43" s="1087"/>
      <c r="L43" s="1087"/>
      <c r="M43" s="1087"/>
      <c r="N43" s="1087"/>
      <c r="O43" s="1087"/>
      <c r="P43" s="1087"/>
      <c r="Q43" s="1087"/>
    </row>
    <row r="44" spans="1:20" ht="18.75" customHeight="1" x14ac:dyDescent="0.25">
      <c r="A44" s="1086" t="s">
        <v>677</v>
      </c>
      <c r="B44" s="1086"/>
      <c r="C44" s="1086"/>
      <c r="D44" s="1086"/>
      <c r="E44" s="1086"/>
      <c r="F44" s="1086"/>
      <c r="G44" s="1086"/>
      <c r="H44" s="1086"/>
      <c r="I44" s="1086"/>
      <c r="J44" s="1086"/>
      <c r="K44" s="1086"/>
      <c r="L44" s="1086"/>
      <c r="M44" s="1086"/>
      <c r="N44" s="1086"/>
      <c r="O44" s="1086"/>
      <c r="P44" s="1086"/>
      <c r="Q44" s="1086"/>
    </row>
    <row r="45" spans="1:20" ht="30.75" customHeight="1" x14ac:dyDescent="0.25">
      <c r="A45" s="1086" t="s">
        <v>678</v>
      </c>
      <c r="B45" s="1086"/>
      <c r="C45" s="1086"/>
      <c r="D45" s="1086"/>
      <c r="E45" s="1086"/>
      <c r="F45" s="1086"/>
      <c r="G45" s="1086"/>
      <c r="H45" s="1086"/>
      <c r="I45" s="1086"/>
      <c r="J45" s="1086"/>
      <c r="K45" s="1086"/>
      <c r="L45" s="1086"/>
      <c r="M45" s="1086"/>
      <c r="N45" s="1086"/>
      <c r="O45" s="1086"/>
      <c r="P45" s="1086"/>
      <c r="Q45" s="1086"/>
    </row>
    <row r="46" spans="1:20" ht="19.5" customHeight="1" x14ac:dyDescent="0.25">
      <c r="A46" s="1086" t="s">
        <v>679</v>
      </c>
      <c r="B46" s="1086"/>
      <c r="C46" s="1087"/>
      <c r="D46" s="1087"/>
      <c r="E46" s="1087"/>
      <c r="F46" s="1087"/>
      <c r="G46" s="1087"/>
      <c r="H46" s="1087"/>
      <c r="I46" s="1087"/>
      <c r="J46" s="1087"/>
      <c r="K46" s="1087"/>
      <c r="L46" s="1087"/>
      <c r="M46" s="1087"/>
      <c r="N46" s="1087"/>
      <c r="O46" s="1087"/>
      <c r="P46" s="1087"/>
      <c r="Q46" s="1087"/>
    </row>
    <row r="47" spans="1:20" s="123" customFormat="1" ht="12.75" x14ac:dyDescent="0.25">
      <c r="A47" s="1086" t="s">
        <v>680</v>
      </c>
      <c r="B47" s="1086"/>
      <c r="C47" s="1086"/>
      <c r="D47" s="1086"/>
      <c r="E47" s="1086"/>
      <c r="F47" s="1086"/>
      <c r="G47" s="1086"/>
      <c r="H47" s="1086"/>
      <c r="I47" s="1086"/>
      <c r="J47" s="1086"/>
      <c r="K47" s="1086"/>
      <c r="L47" s="1086"/>
      <c r="M47" s="1086"/>
      <c r="N47" s="1086"/>
      <c r="O47" s="1086"/>
      <c r="P47" s="1086"/>
      <c r="Q47" s="1086"/>
    </row>
    <row r="48" spans="1:20" s="123" customFormat="1" ht="12.75" x14ac:dyDescent="0.25">
      <c r="O48" s="344"/>
    </row>
    <row r="49" spans="1:17" s="123" customFormat="1" ht="12.75" x14ac:dyDescent="0.25">
      <c r="O49" s="344"/>
    </row>
    <row r="50" spans="1:17" x14ac:dyDescent="0.25">
      <c r="A50" s="123"/>
      <c r="B50" s="123"/>
      <c r="C50" s="123"/>
      <c r="D50" s="123"/>
      <c r="E50" s="123"/>
      <c r="F50" s="123"/>
      <c r="G50" s="123"/>
      <c r="H50" s="123"/>
      <c r="I50" s="123"/>
      <c r="J50" s="123"/>
      <c r="K50" s="123"/>
      <c r="L50" s="123"/>
      <c r="M50" s="123"/>
      <c r="N50" s="123"/>
      <c r="O50" s="344"/>
      <c r="P50" s="123"/>
      <c r="Q50" s="123"/>
    </row>
    <row r="51" spans="1:17" x14ac:dyDescent="0.25">
      <c r="A51" s="355"/>
      <c r="B51" s="355"/>
    </row>
  </sheetData>
  <mergeCells count="23">
    <mergeCell ref="M4:M5"/>
    <mergeCell ref="N4:N5"/>
    <mergeCell ref="J4:J5"/>
    <mergeCell ref="A45:Q45"/>
    <mergeCell ref="P4:P5"/>
    <mergeCell ref="Q4:Q5"/>
    <mergeCell ref="A38:Q38"/>
    <mergeCell ref="A4:A6"/>
    <mergeCell ref="K4:K5"/>
    <mergeCell ref="L4:L5"/>
    <mergeCell ref="C4:C6"/>
    <mergeCell ref="D4:E4"/>
    <mergeCell ref="F4:G4"/>
    <mergeCell ref="H4:I4"/>
    <mergeCell ref="B4:B6"/>
    <mergeCell ref="A47:Q47"/>
    <mergeCell ref="A39:Q39"/>
    <mergeCell ref="A40:Q40"/>
    <mergeCell ref="A41:Q41"/>
    <mergeCell ref="A42:Q42"/>
    <mergeCell ref="A43:Q43"/>
    <mergeCell ref="A46:Q46"/>
    <mergeCell ref="A44:Q44"/>
  </mergeCells>
  <pageMargins left="0.7" right="0.7" top="0.78740157499999996" bottom="0.78740157499999996"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1</vt:lpstr>
      <vt:lpstr>2</vt:lpstr>
      <vt:lpstr>2a</vt:lpstr>
      <vt:lpstr>2b</vt:lpstr>
      <vt:lpstr>3</vt:lpstr>
      <vt:lpstr>4-nepovinná</vt:lpstr>
      <vt:lpstr>5 </vt:lpstr>
      <vt:lpstr>5.a</vt:lpstr>
      <vt:lpstr>5b</vt:lpstr>
      <vt:lpstr>5.c</vt:lpstr>
      <vt:lpstr>5.d</vt:lpstr>
      <vt:lpstr>6</vt:lpstr>
      <vt:lpstr>7</vt:lpstr>
      <vt:lpstr>8</vt:lpstr>
      <vt:lpstr>9</vt:lpstr>
      <vt:lpstr>10</vt:lpstr>
      <vt:lpstr>11</vt:lpstr>
      <vt:lpstr>11.a</vt:lpstr>
      <vt:lpstr>11.b</vt:lpstr>
      <vt:lpstr>11.c</vt:lpstr>
      <vt:lpstr>11.d</vt:lpstr>
      <vt:lpstr>11.e</vt:lpstr>
      <vt:lpstr>11.f</vt:lpstr>
      <vt:lpstr>11.g</vt:lpstr>
      <vt:lpstr>'11.b'!Print_Area</vt:lpstr>
      <vt:lpstr>'2'!Print_Area</vt:lpstr>
      <vt:lpstr>'2a'!Print_Area</vt:lpstr>
      <vt:lpstr>'2b'!Print_Area</vt:lpstr>
      <vt:lpstr>'3'!Print_Area</vt:lpstr>
      <vt:lpstr>'6'!Print_Area</vt:lpstr>
      <vt:lpstr>'8'!Print_Area</vt:lpstr>
      <vt:lpstr>'5 '!Print_Titles</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machackova</dc:creator>
  <cp:keywords/>
  <dc:description/>
  <cp:lastModifiedBy>Miroslav Široký</cp:lastModifiedBy>
  <cp:revision/>
  <dcterms:created xsi:type="dcterms:W3CDTF">2010-10-08T09:48:15Z</dcterms:created>
  <dcterms:modified xsi:type="dcterms:W3CDTF">2025-06-17T16:15:37Z</dcterms:modified>
  <cp:category/>
  <cp:contentStatus/>
</cp:coreProperties>
</file>