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2.xml" ContentType="application/vnd.openxmlformats-officedocument.spreadsheetml.table+xml"/>
  <Override PartName="/xl/tables/table6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1"/>
  </bookViews>
  <sheets>
    <sheet name="Poznámky" sheetId="1" r:id="rId1"/>
    <sheet name="Rozvaha" sheetId="2" r:id="rId2"/>
    <sheet name="VZZ" sheetId="3" r:id="rId3"/>
    <sheet name="Cash Flow" sheetId="4" r:id="rId4"/>
    <sheet name="Rozvaha - vertikální FA" sheetId="5" r:id="rId5"/>
    <sheet name="VZZ - vertikální FA" sheetId="6" r:id="rId6"/>
    <sheet name="Rozvaha - horizontální FA I" sheetId="7" r:id="rId7"/>
    <sheet name="Rozvaha - horizontální FA II" sheetId="8" r:id="rId8"/>
    <sheet name="VZZ - horizontální FA I" sheetId="9" r:id="rId9"/>
    <sheet name="VZZ - horizontální FA II" sheetId="10" r:id="rId10"/>
    <sheet name="CF - horizontální FA I" sheetId="11" r:id="rId11"/>
    <sheet name="CF - horizontální FA II" sheetId="12" r:id="rId12"/>
    <sheet name="Poměrová FA" sheetId="13" r:id="rId13"/>
    <sheet name="Hodnocení" sheetId="14" r:id="rId14"/>
  </sheets>
  <definedNames>
    <definedName name="_xlnm.Print_Area" localSheetId="1">'Rozvaha'!$A$1:$K$141</definedName>
  </definedNames>
  <calcPr fullCalcOnLoad="1"/>
</workbook>
</file>

<file path=xl/comments2.xml><?xml version="1.0" encoding="utf-8"?>
<comments xmlns="http://schemas.openxmlformats.org/spreadsheetml/2006/main">
  <authors>
    <author>Petra</author>
  </authors>
  <commentList>
    <comment ref="C3" authorId="0">
      <text>
        <r>
          <rPr>
            <b/>
            <sz val="8"/>
            <rFont val="Tahoma"/>
            <family val="0"/>
          </rPr>
          <t>Vložte pouze hodnotu charakterizující hlavní činnost podniku.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<sst xmlns="http://schemas.openxmlformats.org/spreadsheetml/2006/main" count="2096" uniqueCount="541">
  <si>
    <t xml:space="preserve">Aktiva </t>
  </si>
  <si>
    <t>Nákladové úroky</t>
  </si>
  <si>
    <t>Krátkodobé závazky</t>
  </si>
  <si>
    <t>Dlouhodbé závazky</t>
  </si>
  <si>
    <t>Výnosy</t>
  </si>
  <si>
    <t>IN 95</t>
  </si>
  <si>
    <t>IN 01</t>
  </si>
  <si>
    <t>IN 05</t>
  </si>
  <si>
    <t>IN 99</t>
  </si>
  <si>
    <t>Index bonity</t>
  </si>
  <si>
    <t>Zásoby</t>
  </si>
  <si>
    <t>IB</t>
  </si>
  <si>
    <t>Tržby</t>
  </si>
  <si>
    <t>Aktiva</t>
  </si>
  <si>
    <t>Závazky</t>
  </si>
  <si>
    <t>Finanční majetek</t>
  </si>
  <si>
    <t>Daň z příjmů</t>
  </si>
  <si>
    <t>Tržní hodnota akcií</t>
  </si>
  <si>
    <t>Závazky po lhůtě splatnosti</t>
  </si>
  <si>
    <t>Výsledky pro firmy obchodovatelné na finančních trzích</t>
  </si>
  <si>
    <t>Výsledek pro firmy neobchodovatelné na finančích trzích</t>
  </si>
  <si>
    <t>Modifikace vhodná pro české podniky</t>
  </si>
  <si>
    <t>Průměrná úroková míra z úvěrů</t>
  </si>
  <si>
    <t>Vlastní kapitál</t>
  </si>
  <si>
    <t>Krátkodobé pohledávky</t>
  </si>
  <si>
    <t>Krátkodobý cizí kapitál</t>
  </si>
  <si>
    <t>Čistý pracovní kapitál</t>
  </si>
  <si>
    <t>Dlouhodobé úvěry</t>
  </si>
  <si>
    <t xml:space="preserve">Výsledek </t>
  </si>
  <si>
    <t>Výsledek</t>
  </si>
  <si>
    <t>Název podniku:</t>
  </si>
  <si>
    <t>OKEČ:</t>
  </si>
  <si>
    <t>EBIT</t>
  </si>
  <si>
    <t>Položka výkazu</t>
  </si>
  <si>
    <t>Altmanova analýza</t>
  </si>
  <si>
    <t>Taflerův index</t>
  </si>
  <si>
    <t>Grünwaldův index</t>
  </si>
  <si>
    <t>Rychlý Kralickův test</t>
  </si>
  <si>
    <t>EBT</t>
  </si>
  <si>
    <t>Oběžná aktiva</t>
  </si>
  <si>
    <t>Zdaněná úroková míra z úvěrů</t>
  </si>
  <si>
    <t>Cash flow</t>
  </si>
  <si>
    <t>EAT</t>
  </si>
  <si>
    <t>IN (Inka a Ivan Neumaierovi)</t>
  </si>
  <si>
    <t>AKTIVA CELKEM</t>
  </si>
  <si>
    <t>A.</t>
  </si>
  <si>
    <t>POHLEDÁVKY ZA UPSANÝ VLASTNÍ KAPITÁL</t>
  </si>
  <si>
    <t>B.</t>
  </si>
  <si>
    <t>DLOUHODOBÝ MAJETEK</t>
  </si>
  <si>
    <t>B.I.</t>
  </si>
  <si>
    <t>Dlouhodobý nehmotný majetek</t>
  </si>
  <si>
    <t>1.</t>
  </si>
  <si>
    <t xml:space="preserve">   Zřizovací výdaje</t>
  </si>
  <si>
    <t>2.</t>
  </si>
  <si>
    <t xml:space="preserve">   Nehmotné výsledky výzkumu a vývoje</t>
  </si>
  <si>
    <t>3.</t>
  </si>
  <si>
    <t xml:space="preserve">   Software</t>
  </si>
  <si>
    <t>4.</t>
  </si>
  <si>
    <t xml:space="preserve">   Ocenitelná práva</t>
  </si>
  <si>
    <t>5.</t>
  </si>
  <si>
    <t xml:space="preserve">   Goodwill</t>
  </si>
  <si>
    <t>6.</t>
  </si>
  <si>
    <t xml:space="preserve">   Jiný dlouhodobý nehmotný majetek</t>
  </si>
  <si>
    <t>7.</t>
  </si>
  <si>
    <t xml:space="preserve">   Nedokončený dlouh. nehmotný majetek</t>
  </si>
  <si>
    <t>8.</t>
  </si>
  <si>
    <t xml:space="preserve">   Poskytnuté zálohy na dlouhodobý nehmotný majetek</t>
  </si>
  <si>
    <t>B.II.</t>
  </si>
  <si>
    <t>Dlouhodobý  hmotný majetek</t>
  </si>
  <si>
    <t xml:space="preserve">   Pozemky</t>
  </si>
  <si>
    <t xml:space="preserve">   Stavby</t>
  </si>
  <si>
    <t xml:space="preserve">   Samostatné movité věci a soubory mov. věcí</t>
  </si>
  <si>
    <t xml:space="preserve">   Pěstitelské celky trvalých porostů</t>
  </si>
  <si>
    <t xml:space="preserve">   Základní stádo a tažná zvířata</t>
  </si>
  <si>
    <t xml:space="preserve">   Jiný dlouhodobý hmotný majetek</t>
  </si>
  <si>
    <t xml:space="preserve">   Nedokončený dlouh. hmotný majetek</t>
  </si>
  <si>
    <t xml:space="preserve">   Poskytnuté zálohy na DHM</t>
  </si>
  <si>
    <t>9.</t>
  </si>
  <si>
    <t xml:space="preserve">   Oceňovací rozdíl k nabytému majetku</t>
  </si>
  <si>
    <t>B.III.</t>
  </si>
  <si>
    <t>Dlouhodobý finanční majetek</t>
  </si>
  <si>
    <t xml:space="preserve">   Podíly v ovládaných a řízených osobách</t>
  </si>
  <si>
    <t xml:space="preserve">   Podíly v účetních jednotkách pod podstatným vlivem</t>
  </si>
  <si>
    <t xml:space="preserve">   Ostatní dlouhodobé CP a podíly</t>
  </si>
  <si>
    <t xml:space="preserve">   Půjčky a úvěry ovládaným a řízeným osobám</t>
  </si>
  <si>
    <t xml:space="preserve">   a účetním jednotkám pod podstatným vlivem</t>
  </si>
  <si>
    <t xml:space="preserve">   Jiný dlouhodobý finanční majetek</t>
  </si>
  <si>
    <t xml:space="preserve">    Pořizovaný dlouhodobý finanční majetek</t>
  </si>
  <si>
    <t xml:space="preserve">    Poskytnuté zálohy na dlouhodobý finanční majetek</t>
  </si>
  <si>
    <t>C.</t>
  </si>
  <si>
    <t>OBĚŽNÁ AKTIVA</t>
  </si>
  <si>
    <t>C.I.</t>
  </si>
  <si>
    <t xml:space="preserve">   Materiál</t>
  </si>
  <si>
    <t xml:space="preserve">   Nedokončená výroba a polotovary</t>
  </si>
  <si>
    <t xml:space="preserve">   Výrobky</t>
  </si>
  <si>
    <t xml:space="preserve">   Zvířata</t>
  </si>
  <si>
    <t xml:space="preserve">   Zboží</t>
  </si>
  <si>
    <t xml:space="preserve">   Poskytnuté zálohy na zásoby</t>
  </si>
  <si>
    <t>C.II.</t>
  </si>
  <si>
    <t>Dlouhodobé pohledávky</t>
  </si>
  <si>
    <t xml:space="preserve">   Pohledávky z obchodních vztahů</t>
  </si>
  <si>
    <t xml:space="preserve">   Pohledávky za ovládanými a řízenými osobami</t>
  </si>
  <si>
    <t xml:space="preserve">   Pohledávky za úč. jednotkami pod podstatným vlivem</t>
  </si>
  <si>
    <t xml:space="preserve">   Pohl. za společníky, členy družstva a za účastníky sdružení</t>
  </si>
  <si>
    <t xml:space="preserve">   Dohadné účty aktivní</t>
  </si>
  <si>
    <t xml:space="preserve">   Jiné pohledávky</t>
  </si>
  <si>
    <t>Odložená daňová pohledávka</t>
  </si>
  <si>
    <t>C.III.</t>
  </si>
  <si>
    <t xml:space="preserve">   Sociální zabezpečení a zdravotní pojištění</t>
  </si>
  <si>
    <t xml:space="preserve">   Stát - daňové pohledávky</t>
  </si>
  <si>
    <t xml:space="preserve">   Ostatní poskytnuté zálohy</t>
  </si>
  <si>
    <t>C.IV.</t>
  </si>
  <si>
    <t xml:space="preserve">   Peníze</t>
  </si>
  <si>
    <t xml:space="preserve">   Účty v bankách</t>
  </si>
  <si>
    <t xml:space="preserve">   Krátkodobý finanční majetek</t>
  </si>
  <si>
    <t xml:space="preserve">   Pořizovaný krátkodobý majetek</t>
  </si>
  <si>
    <t>D.</t>
  </si>
  <si>
    <t>OSTATNÍ AKTIVA - přechodné účty aktiv</t>
  </si>
  <si>
    <t>D.I.</t>
  </si>
  <si>
    <t>Časové rozlišení</t>
  </si>
  <si>
    <t xml:space="preserve">   Náklady příštích období</t>
  </si>
  <si>
    <t xml:space="preserve">   Komplexní náklady příštích období</t>
  </si>
  <si>
    <t xml:space="preserve">   Příjmy příštích období</t>
  </si>
  <si>
    <t>PASIVA</t>
  </si>
  <si>
    <t xml:space="preserve">   PASIVA CELKEM</t>
  </si>
  <si>
    <t>VLASTNÍ KAPITÁL</t>
  </si>
  <si>
    <t>A.I.</t>
  </si>
  <si>
    <t>Základní kapitál</t>
  </si>
  <si>
    <t xml:space="preserve">   Základní kapitál</t>
  </si>
  <si>
    <t xml:space="preserve">   Vlastní akcie a vlastní obchodní podíly (-)</t>
  </si>
  <si>
    <t xml:space="preserve">   Změny vlastního kapitálu</t>
  </si>
  <si>
    <t>A.II.</t>
  </si>
  <si>
    <t>Kapitálové fondy</t>
  </si>
  <si>
    <t xml:space="preserve">   Emisní ážio</t>
  </si>
  <si>
    <t xml:space="preserve">   Ostatní kapitálové fondy</t>
  </si>
  <si>
    <t xml:space="preserve">   Oceňovací rozdíly z přecenění majetku a závazků</t>
  </si>
  <si>
    <t xml:space="preserve">   Oceňovací rozdíly z přecenění při přeměnách</t>
  </si>
  <si>
    <t>A.III.</t>
  </si>
  <si>
    <t>Rezervní fondy a ostatní fondy ze zisku</t>
  </si>
  <si>
    <t xml:space="preserve">   Zákonný rezervní fond</t>
  </si>
  <si>
    <t xml:space="preserve">   Statutární a ostatní fondy</t>
  </si>
  <si>
    <t>A.IV.</t>
  </si>
  <si>
    <t>Hospodářský výsledek  minulých let</t>
  </si>
  <si>
    <t xml:space="preserve">   Nerozdělený zisk minulých let</t>
  </si>
  <si>
    <t xml:space="preserve">   Neuhrazená ztráta minulých let</t>
  </si>
  <si>
    <t>A.V.</t>
  </si>
  <si>
    <t>Výsledek hospodaření běžného učetního období (+/-)</t>
  </si>
  <si>
    <t>CIZÍ ZDROJE</t>
  </si>
  <si>
    <t>Rezervy</t>
  </si>
  <si>
    <t xml:space="preserve">   Rezervy podle zvláštních právních předpisů</t>
  </si>
  <si>
    <t xml:space="preserve">   Rezerva na důchody a podobné závazky</t>
  </si>
  <si>
    <t xml:space="preserve">   Rezerva na daň z příjmů</t>
  </si>
  <si>
    <t xml:space="preserve">   Ostatní rezervy</t>
  </si>
  <si>
    <t>Dlouhodobé závazky</t>
  </si>
  <si>
    <t xml:space="preserve">   Závazky z obchodních vztahů</t>
  </si>
  <si>
    <t xml:space="preserve">   Závazky k ovládanými a řízenými osobami</t>
  </si>
  <si>
    <t xml:space="preserve">   Závazky k účetním jednotkám pod podstatným vlivem</t>
  </si>
  <si>
    <t xml:space="preserve">   Závazky ke společ., člen. družstva a k účastníkům sdružení</t>
  </si>
  <si>
    <t xml:space="preserve">   Přijaté zálohy</t>
  </si>
  <si>
    <t xml:space="preserve">   Vydané dluhopisy</t>
  </si>
  <si>
    <t xml:space="preserve">   Směnky k úhradě</t>
  </si>
  <si>
    <t xml:space="preserve">   Dohadné účty pasivní</t>
  </si>
  <si>
    <t xml:space="preserve">   Jiné závazky</t>
  </si>
  <si>
    <t>10.</t>
  </si>
  <si>
    <t xml:space="preserve">   Odložený daňový závazek</t>
  </si>
  <si>
    <t xml:space="preserve">    Závazky z obchodních vztahů</t>
  </si>
  <si>
    <t xml:space="preserve">    Závazky k ovládaným a řízeným osobám</t>
  </si>
  <si>
    <t xml:space="preserve">    Závazky k účetním jednotkám pod podstatným vlivem</t>
  </si>
  <si>
    <t xml:space="preserve">    Závazky k zaměstnancům</t>
  </si>
  <si>
    <t xml:space="preserve">   Závazky ze sociálního zabezpečení a zdravotního pojištění</t>
  </si>
  <si>
    <t xml:space="preserve">   Stát - daňové závazky a dotace</t>
  </si>
  <si>
    <t>11.</t>
  </si>
  <si>
    <t>B.IV.</t>
  </si>
  <si>
    <t>Bankovní úvěry a výpomoci</t>
  </si>
  <si>
    <t xml:space="preserve">   Bankovní úvěry dlouhodobé</t>
  </si>
  <si>
    <t xml:space="preserve">   Krátkodobé bankovní úvěry</t>
  </si>
  <si>
    <t xml:space="preserve">   Krátkodobé finanční výpomoci</t>
  </si>
  <si>
    <t>OSTATNÍ PASIVA - přechodné účty pasiv</t>
  </si>
  <si>
    <t xml:space="preserve">   Výdaje příštích období</t>
  </si>
  <si>
    <t xml:space="preserve">   Výnosy příštích období</t>
  </si>
  <si>
    <t xml:space="preserve">   </t>
  </si>
  <si>
    <t>DOPLŇUJÍCÍ INFORMACE</t>
  </si>
  <si>
    <t>Počet akcií v ks</t>
  </si>
  <si>
    <t>Nominální hodnota akcie v Kč</t>
  </si>
  <si>
    <t>Průměrná tržní cena akcie za prosinec v Kč</t>
  </si>
  <si>
    <t>Vyplacená dividenda na akcii v Kč</t>
  </si>
  <si>
    <t>Přepočtený počet pracovníků</t>
  </si>
  <si>
    <t>Položka</t>
  </si>
  <si>
    <t>I.</t>
  </si>
  <si>
    <t>Tržby za prodej zboží</t>
  </si>
  <si>
    <t xml:space="preserve">A. </t>
  </si>
  <si>
    <t>Náklady vynaložené na prodané zboží</t>
  </si>
  <si>
    <t>+</t>
  </si>
  <si>
    <t>OBCHODNÍ MARŽE</t>
  </si>
  <si>
    <t xml:space="preserve">II. </t>
  </si>
  <si>
    <t>Výkony</t>
  </si>
  <si>
    <t>Tržby za prodej vlastních výrobků a služeb</t>
  </si>
  <si>
    <t>Změna stavu zásob vlastní výroby</t>
  </si>
  <si>
    <t>Aktivace</t>
  </si>
  <si>
    <t xml:space="preserve">B. </t>
  </si>
  <si>
    <t>Výkonová spotřeba</t>
  </si>
  <si>
    <t>Spotřeba materiálu a energie</t>
  </si>
  <si>
    <t>Služby</t>
  </si>
  <si>
    <t>PŘIDANÁ HODNOTA</t>
  </si>
  <si>
    <t>Osobní náklady</t>
  </si>
  <si>
    <t>Mzdové náklady</t>
  </si>
  <si>
    <t>Odměny členům orgánů spol. a družstva</t>
  </si>
  <si>
    <t>Náklady na sociální zabezpečení a zdravotní pojištění</t>
  </si>
  <si>
    <t>Sociální náklady</t>
  </si>
  <si>
    <t>Daně a poplatky</t>
  </si>
  <si>
    <t>E.</t>
  </si>
  <si>
    <t>Odpisy dl. nehmot. a hmotného majetku</t>
  </si>
  <si>
    <t>III.</t>
  </si>
  <si>
    <t>Tržby z prodeje dl. majetku a materiálu</t>
  </si>
  <si>
    <t>Tržby z prodeje dlouhodobého majetku</t>
  </si>
  <si>
    <t>Tržby z prodeje materiálu</t>
  </si>
  <si>
    <t>F.</t>
  </si>
  <si>
    <t>Zůstatková cena prod. dl. majetku a materiálu</t>
  </si>
  <si>
    <t>Zůstatková cena prodaného dlouhodobého majetku</t>
  </si>
  <si>
    <t>Prodaný materiál</t>
  </si>
  <si>
    <t>G.</t>
  </si>
  <si>
    <t>Změna stavu rezerv a opravných položek v provozní</t>
  </si>
  <si>
    <t>oblasti a komplexních nákladů přístích období</t>
  </si>
  <si>
    <t>IV.</t>
  </si>
  <si>
    <t>Ostatní provozní výnosy</t>
  </si>
  <si>
    <t xml:space="preserve">H. </t>
  </si>
  <si>
    <t>Ostatní provozní náklady</t>
  </si>
  <si>
    <t>V.</t>
  </si>
  <si>
    <t>Převod provozních výnosů</t>
  </si>
  <si>
    <t>Převod provoz. nákladů</t>
  </si>
  <si>
    <t xml:space="preserve"> * </t>
  </si>
  <si>
    <t>PROVOZNÍ VÝSLEDEK HOSPODAŘENÍ</t>
  </si>
  <si>
    <t>VI.</t>
  </si>
  <si>
    <t>Tržby z prodeje cenných papírů a podílů</t>
  </si>
  <si>
    <t>J.</t>
  </si>
  <si>
    <t>Prodané cenné papíry a podíly</t>
  </si>
  <si>
    <t>VII.</t>
  </si>
  <si>
    <t>Výnosy z dl. finančního majetku</t>
  </si>
  <si>
    <t>Výnosy z podílů v ovládaných a řízených osobách a v účetních</t>
  </si>
  <si>
    <t>jednotkách pod podstatným vlivem</t>
  </si>
  <si>
    <t>Výnosy z ostatních dl. CP a podílů</t>
  </si>
  <si>
    <t>Výnosy z ostatního dl. finančního majetku</t>
  </si>
  <si>
    <t>VIII.</t>
  </si>
  <si>
    <t>Výnosy z krátkodobého finančního majetku</t>
  </si>
  <si>
    <t>K.</t>
  </si>
  <si>
    <t>Náklady z finančního majetku</t>
  </si>
  <si>
    <t>IX.</t>
  </si>
  <si>
    <t>Výnosy z přecenění  CP a derivátů</t>
  </si>
  <si>
    <t>L.</t>
  </si>
  <si>
    <t>Náklady z přecenění CP derivátů</t>
  </si>
  <si>
    <t>M.</t>
  </si>
  <si>
    <t>Změna stavu rezerv a opravných položek ve finanční oblasti</t>
  </si>
  <si>
    <t>X.</t>
  </si>
  <si>
    <t>Výnosové úroky</t>
  </si>
  <si>
    <t>N.</t>
  </si>
  <si>
    <t>XI.</t>
  </si>
  <si>
    <t>Ostatní finanční výnosy</t>
  </si>
  <si>
    <t>O.</t>
  </si>
  <si>
    <t>Ostatní finanční náklady</t>
  </si>
  <si>
    <t>XII.</t>
  </si>
  <si>
    <t>Převod finančních výnosů</t>
  </si>
  <si>
    <t>P.</t>
  </si>
  <si>
    <t>Převod finančních nákladů</t>
  </si>
  <si>
    <t>*</t>
  </si>
  <si>
    <t>FINANČNÍ VÝSLEDEK HOSPODAŘENÍ</t>
  </si>
  <si>
    <t>Q.</t>
  </si>
  <si>
    <t>Daň z příjmů za běžnou činnost</t>
  </si>
  <si>
    <t>splatná</t>
  </si>
  <si>
    <t>odložená</t>
  </si>
  <si>
    <t>**</t>
  </si>
  <si>
    <t>VÝSLEDEK HOSPODAŘENÍ ZA BĚŽNOU ČINNOST</t>
  </si>
  <si>
    <t>XIII.</t>
  </si>
  <si>
    <t>Mimořádné výnosy</t>
  </si>
  <si>
    <t>R.</t>
  </si>
  <si>
    <t>Mimořádné náklady</t>
  </si>
  <si>
    <t>S.</t>
  </si>
  <si>
    <t>Daň z příjmů z mimořádné činnosti</t>
  </si>
  <si>
    <t>MIMOŘÁDNÝ VÝSLEDEK HOSPODAŘENÍ</t>
  </si>
  <si>
    <t>T.</t>
  </si>
  <si>
    <t>Převod podílu na výsledku hospodaření společníkům</t>
  </si>
  <si>
    <t>***</t>
  </si>
  <si>
    <t xml:space="preserve">Výsledek hospodaření za účetní období </t>
  </si>
  <si>
    <t xml:space="preserve">Výsledek hospodaření před zdaněním </t>
  </si>
  <si>
    <t>Z.</t>
  </si>
  <si>
    <t>Výsledek hospodaření za běžnou činnost bez zdanění (+/-)</t>
  </si>
  <si>
    <t>A.1.</t>
  </si>
  <si>
    <t>Úpravy o nepeněžní operace</t>
  </si>
  <si>
    <t>A.1.1.</t>
  </si>
  <si>
    <t>Odpisy stálých aktiv, pohledávek a opravné položky k nabytému majetku</t>
  </si>
  <si>
    <t>A.1.2.</t>
  </si>
  <si>
    <t>Změna stavu opravných položek a rezerv</t>
  </si>
  <si>
    <t>A.1.3.</t>
  </si>
  <si>
    <t>Změna stavu rezerv</t>
  </si>
  <si>
    <t>A.1.4.</t>
  </si>
  <si>
    <t>Kurzové rozdíly</t>
  </si>
  <si>
    <t>A.1.5.</t>
  </si>
  <si>
    <t>Zisk/ztráta z prodeje stálých aktiv</t>
  </si>
  <si>
    <t>A.1.6.</t>
  </si>
  <si>
    <t>Úrokové náklady a výnosy</t>
  </si>
  <si>
    <t>A.1.7.</t>
  </si>
  <si>
    <t xml:space="preserve">Ostatní nepeněžní operace </t>
  </si>
  <si>
    <t>A.*</t>
  </si>
  <si>
    <t xml:space="preserve">Čistý peněžní tok z provozní činnosti před zdaněním, změnami </t>
  </si>
  <si>
    <t>pracovního kapitálu, placenými úroky a mimořádnými položkami</t>
  </si>
  <si>
    <t>A.2.</t>
  </si>
  <si>
    <t>Změna stavu nepeněžních složek pracovního kapitálu</t>
  </si>
  <si>
    <t>A.2.1.</t>
  </si>
  <si>
    <t>Změna stavu pohledávek z provozní činnosti</t>
  </si>
  <si>
    <t>A.2.2.</t>
  </si>
  <si>
    <t>Změna stavu krátkodobých závazků z provozní činnosti</t>
  </si>
  <si>
    <t>A.2.3.</t>
  </si>
  <si>
    <t>Změna stavu zásob</t>
  </si>
  <si>
    <t>A.2.4.</t>
  </si>
  <si>
    <t>Změna stavu krátkodobého finančního majetku</t>
  </si>
  <si>
    <t>A.**</t>
  </si>
  <si>
    <t>Čistý peněžní tok z provozní činnosti před zdaněním, placenými</t>
  </si>
  <si>
    <t>úroky a mimořádnými položkami</t>
  </si>
  <si>
    <t>A.3.</t>
  </si>
  <si>
    <t>Placené úroky</t>
  </si>
  <si>
    <t>A.4.</t>
  </si>
  <si>
    <t>Přijaté úroky</t>
  </si>
  <si>
    <t>A.5.</t>
  </si>
  <si>
    <t>Placené daně</t>
  </si>
  <si>
    <t>A.6.</t>
  </si>
  <si>
    <t>Příjmy a výdaje s mimořádnými účetními případy</t>
  </si>
  <si>
    <t>A.7.</t>
  </si>
  <si>
    <t>Přijaté dividendy a podíly na zisku</t>
  </si>
  <si>
    <t>A.***</t>
  </si>
  <si>
    <t>Čistý peněžní tok z provozní činnosti</t>
  </si>
  <si>
    <t>Peněžní toky z investiční činnosti</t>
  </si>
  <si>
    <t>B.1.</t>
  </si>
  <si>
    <t>Výdaje spojené s pořízením stálých aktiv</t>
  </si>
  <si>
    <t>B.2.</t>
  </si>
  <si>
    <t>Příjmy z prodeje stálých aktiv</t>
  </si>
  <si>
    <t>B.3.</t>
  </si>
  <si>
    <t>Půjčky a úvěry spřízněným osobám</t>
  </si>
  <si>
    <t>B.***</t>
  </si>
  <si>
    <t>Čistý peněžní tok vztahující se k investiční činnosti</t>
  </si>
  <si>
    <t>Peněžní toky z finanční činnosti</t>
  </si>
  <si>
    <t>C.1.</t>
  </si>
  <si>
    <t>Změna stavu dlouhodobých příp. krátkodobých závazků</t>
  </si>
  <si>
    <t>C.2.</t>
  </si>
  <si>
    <t>Dopady změn základního kapitálu na peněžní prostředky</t>
  </si>
  <si>
    <t>C.2.1.</t>
  </si>
  <si>
    <t>Vyplacené dividendy nebo podíly na zisku</t>
  </si>
  <si>
    <t>C.2.2.</t>
  </si>
  <si>
    <t>Dopad ostatních změn vlastního kapitálu na peněžní prostředky</t>
  </si>
  <si>
    <t>C.***</t>
  </si>
  <si>
    <t>Čistý peněžní tok vztahující se k finanční činnosti</t>
  </si>
  <si>
    <t>Čisté zvýšení, respektive snížení peněžních prostředků</t>
  </si>
  <si>
    <t>Stav peněžních prostředků (a ekvivalentů) na počátku období</t>
  </si>
  <si>
    <t>Stav peněžních prostředků (a ekvivalentů) na konci období</t>
  </si>
  <si>
    <r>
      <t>Rozvaha v plném rozsahu (</t>
    </r>
    <r>
      <rPr>
        <b/>
        <i/>
        <sz val="14"/>
        <color indexed="18"/>
        <rFont val="Times New Roman"/>
        <family val="1"/>
      </rPr>
      <t>k 31.12. v tis. Kč</t>
    </r>
    <r>
      <rPr>
        <b/>
        <sz val="14"/>
        <color indexed="18"/>
        <rFont val="Times New Roman"/>
        <family val="1"/>
      </rPr>
      <t>)</t>
    </r>
  </si>
  <si>
    <t>AKTIVA</t>
  </si>
  <si>
    <t>Ukazatele rentability (výnosnosti)</t>
  </si>
  <si>
    <t>ROA - Rentabilita celk. aktiv   (EBIT / AKT)</t>
  </si>
  <si>
    <t>(VH před zdaň. + N.) / aktiva celkem</t>
  </si>
  <si>
    <t xml:space="preserve">   Rentabilita tržeb   (EBIT/T)</t>
  </si>
  <si>
    <t>(VH před zdaň. + N.) / (I. + II.1.)</t>
  </si>
  <si>
    <t xml:space="preserve">   Obrat celk. aktiv   (T/AKT)</t>
  </si>
  <si>
    <t>(I. + II.1.) / aktiva celkem</t>
  </si>
  <si>
    <t>ROCE - Rentabilita kapitálu   (EBIT / (VK+Dl.K))</t>
  </si>
  <si>
    <t>(VH před zdaň. + N.) / (A. + B.I. + B.II. + B.IV.1.)</t>
  </si>
  <si>
    <t>ROE - Rentabilita vl. kapitálu  (ČZ / VK)</t>
  </si>
  <si>
    <t>VH za úč. období / A.</t>
  </si>
  <si>
    <t xml:space="preserve">   Rentabilita tržeb   (ČZ/T)</t>
  </si>
  <si>
    <t>VH za úč. období / (I. + II.1.)</t>
  </si>
  <si>
    <t xml:space="preserve">   Finanční páka  (AKT/VK)</t>
  </si>
  <si>
    <t>aktiva celkem / A.</t>
  </si>
  <si>
    <t>Rentabilita z vlastních fin. zdrojů   (CF / VK)</t>
  </si>
  <si>
    <t>Rentabilita tržeb   (ČZ / T)</t>
  </si>
  <si>
    <t>C.1. / (I. + II.1.)</t>
  </si>
  <si>
    <t>Obrat aktiv   (T / AKT)</t>
  </si>
  <si>
    <t>Obrat zásob   (T / zásoby)</t>
  </si>
  <si>
    <t>(I. + II.1.) / C.I.</t>
  </si>
  <si>
    <t>Doba obratu aktiv   (AKT / (T/360))</t>
  </si>
  <si>
    <t>aktiva celkem / [(I. + II.1.) / 360]</t>
  </si>
  <si>
    <t>Doba obratu zásob   (ZÁS. / (T/360))</t>
  </si>
  <si>
    <t>C.I. / [(I. + II.1.) / 360]</t>
  </si>
  <si>
    <t>Doba inkasa pohledávek   (POHL / (T/360))</t>
  </si>
  <si>
    <t>(C.II. + C.III.) / [(I. + II.1.) / 360]</t>
  </si>
  <si>
    <t>Doba splatnosti krátk. závazků   (KZ / (T/360))</t>
  </si>
  <si>
    <t>(B.III.) / [(I. + II.1.) / 360]</t>
  </si>
  <si>
    <t>Equity Ratio   (VK / AKT)</t>
  </si>
  <si>
    <t>A. / aktiva celkem</t>
  </si>
  <si>
    <t>Debt Ratio I.    (CZ / AKT)</t>
  </si>
  <si>
    <t>B. / aktiva celkem</t>
  </si>
  <si>
    <t>Debt Ratio II.   ((CZ+OP) / AKT)</t>
  </si>
  <si>
    <t>(B. + C.) / aktiva celkem</t>
  </si>
  <si>
    <t>Debt Equity Ratio   (CZ / VK)</t>
  </si>
  <si>
    <t>B. / A.</t>
  </si>
  <si>
    <t>Úrokové krytí I.    (EBIT / úroky)</t>
  </si>
  <si>
    <t>(VH před zdaň. + N.) / N.</t>
  </si>
  <si>
    <t>Úrokové krytí II.   ((EBIT+odpisy) / úroky)</t>
  </si>
  <si>
    <t>(VH před zdaň. + N. + E.) / N.</t>
  </si>
  <si>
    <t>Cash Flow / ((Cizí zdroje-Rezervy)/360)</t>
  </si>
  <si>
    <t>Pracovní kapitál, Working Capital   (OAKT - KD)</t>
  </si>
  <si>
    <t>C. - C.II. - (B.III. + B.IV.2. + B.IV.3.)</t>
  </si>
  <si>
    <t>Pracovní kapitál na aktiva   ((OAKT-KD) / AKT)</t>
  </si>
  <si>
    <t>[C. - (B.III. + B.IV.2. + B.IV.3.)] / aktiva celkem</t>
  </si>
  <si>
    <t>Ukazatel kapitalizace   (DM / Dl.K)</t>
  </si>
  <si>
    <t>B. / (A. + B.I. + B.II. + B.IV.1.)</t>
  </si>
  <si>
    <t>Celková likvidita   (OAKT / KD)</t>
  </si>
  <si>
    <t>C. / (B.III. + B.IV.2. + B.IV.3.)</t>
  </si>
  <si>
    <t>Běžná likvidita   ((KrP+FM) / KD)</t>
  </si>
  <si>
    <t>(C.III. + C.IV.) / (B.III. + B.IV.2. + B.IV.3.)</t>
  </si>
  <si>
    <t>Peněžní likvidita   (FM / KD)</t>
  </si>
  <si>
    <t>C.IV. / (B.III. + B.IV.2. + B.IV.3.)</t>
  </si>
  <si>
    <t>B.III. / [(I. + II.1.) / 360]</t>
  </si>
  <si>
    <t>Ukazatele produktivity práce</t>
  </si>
  <si>
    <t>Osobní náklady ku přidané hodnotě</t>
  </si>
  <si>
    <t>C. / přidaná hodnota</t>
  </si>
  <si>
    <t>Produktivita práce z přidané hodnoty</t>
  </si>
  <si>
    <t>přidaná hodnota / počet pracovníků</t>
  </si>
  <si>
    <t>Produktivita práce z tržeb</t>
  </si>
  <si>
    <t>(I. + II.1.) / počet pracovníků</t>
  </si>
  <si>
    <t>Průměrná mzda - roční</t>
  </si>
  <si>
    <t>C.I. / počet pracovníků</t>
  </si>
  <si>
    <t>(C.I./12) / počet pracovníků</t>
  </si>
  <si>
    <t>VK na akcii    (VK / p.a.)</t>
  </si>
  <si>
    <t>A. / počet akcií</t>
  </si>
  <si>
    <t>EPS - Účetní zisk na akcii    (Z / p.a.)</t>
  </si>
  <si>
    <t>výsl. hosp. za úč. obd. / počet akcií</t>
  </si>
  <si>
    <t>Tržní cena akcie (průměr za prosinec)</t>
  </si>
  <si>
    <t>P</t>
  </si>
  <si>
    <t>Vyplacená dividenda</t>
  </si>
  <si>
    <t>Div.</t>
  </si>
  <si>
    <t>PE - Návratnost akcie ze zisku   (P / Z)</t>
  </si>
  <si>
    <t>P / EPS</t>
  </si>
  <si>
    <t>Market Ratio   (P * počet akcií / VK)</t>
  </si>
  <si>
    <t>P * počet akcií / A.</t>
  </si>
  <si>
    <t>DY - Dividendový výnos   (Div. / P)</t>
  </si>
  <si>
    <t>Div. / P</t>
  </si>
  <si>
    <t>Výplatní poměr   (dividenda na akcii / EPS)</t>
  </si>
  <si>
    <t>dividenda na akcii / EPS</t>
  </si>
  <si>
    <r>
      <t>Výkaz zisků a ztrát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</si>
  <si>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r>
      <t>Výkaz o Cash Flow (</t>
    </r>
    <r>
      <rPr>
        <b/>
        <i/>
        <sz val="14"/>
        <color indexed="60"/>
        <rFont val="Times New Roman"/>
        <family val="1"/>
      </rPr>
      <t>k 31.12. v tis. Kč</t>
    </r>
    <r>
      <rPr>
        <b/>
        <sz val="14"/>
        <color indexed="60"/>
        <rFont val="Times New Roman"/>
        <family val="1"/>
      </rPr>
      <t>)</t>
    </r>
  </si>
  <si>
    <t>Rozvaha - vertikální finanční analýza</t>
  </si>
  <si>
    <t>Výkaz zisků a ztrát - vertikální finanční analýza</t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</si>
  <si>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absolutní změna</t>
    </r>
    <r>
      <rPr>
        <b/>
        <sz val="14"/>
        <color indexed="18"/>
        <rFont val="Times New Roman"/>
        <family val="1"/>
      </rPr>
      <t>)</t>
    </r>
  </si>
  <si>
    <r>
      <t>Rozvaha - horizontální finanční analýza (</t>
    </r>
    <r>
      <rPr>
        <b/>
        <i/>
        <sz val="14"/>
        <color indexed="18"/>
        <rFont val="Times New Roman"/>
        <family val="1"/>
      </rPr>
      <t>relativní změna</t>
    </r>
    <r>
      <rPr>
        <b/>
        <sz val="14"/>
        <color indexed="18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</si>
  <si>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</si>
  <si>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zisků a ztrát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</si>
  <si>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absolutní změna</t>
    </r>
    <r>
      <rPr>
        <b/>
        <sz val="14"/>
        <color indexed="60"/>
        <rFont val="Times New Roman"/>
        <family val="1"/>
      </rPr>
      <t>)</t>
    </r>
  </si>
  <si>
    <r>
      <t>Výkaz o Cash Flow - horizontální finanční analýza (</t>
    </r>
    <r>
      <rPr>
        <b/>
        <i/>
        <sz val="14"/>
        <color indexed="60"/>
        <rFont val="Times New Roman"/>
        <family val="1"/>
      </rPr>
      <t>relativní změna</t>
    </r>
    <r>
      <rPr>
        <b/>
        <sz val="14"/>
        <color indexed="60"/>
        <rFont val="Times New Roman"/>
        <family val="1"/>
      </rPr>
      <t>)</t>
    </r>
  </si>
  <si>
    <t>Poměrová finanční analýza</t>
  </si>
  <si>
    <t>Sloupec1</t>
  </si>
  <si>
    <t>Sloupec2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</si>
  <si>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</si>
  <si>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</si>
  <si>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</si>
  <si>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</si>
  <si>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</si>
  <si>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</si>
  <si>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</si>
  <si>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</si>
  <si>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</si>
  <si>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Ukazatel</t>
  </si>
  <si>
    <t>Zdrojová data</t>
  </si>
  <si>
    <t>Ukazatele aktivity</t>
  </si>
  <si>
    <t>Ukazatele zadluženosti</t>
  </si>
  <si>
    <t>Ukazatele likvidity</t>
  </si>
  <si>
    <t>Ukazatele kapitálového trhu</t>
  </si>
  <si>
    <t xml:space="preserve">(VH před zdaň. + N.) </t>
  </si>
  <si>
    <t>Aktiva celkem</t>
  </si>
  <si>
    <t>VH po zdanění</t>
  </si>
  <si>
    <t>VH před zdaněním</t>
  </si>
  <si>
    <t>(I. + II.1.)</t>
  </si>
  <si>
    <t>(VZZ: I až XIII)</t>
  </si>
  <si>
    <t>Roz: C.I</t>
  </si>
  <si>
    <t>Roz: B</t>
  </si>
  <si>
    <t>Cash Flow</t>
  </si>
  <si>
    <t>Provozní Cash Flow</t>
  </si>
  <si>
    <t>VZZ (N.Ú)</t>
  </si>
  <si>
    <t>Roz: A</t>
  </si>
  <si>
    <t>Roz: B.III</t>
  </si>
  <si>
    <t>Roz: B.II+B.III</t>
  </si>
  <si>
    <t>Roz: C.III</t>
  </si>
  <si>
    <t>Roz: B.III+CIV.</t>
  </si>
  <si>
    <t>Roz: B.IV.1</t>
  </si>
  <si>
    <t>Roz: C</t>
  </si>
  <si>
    <t>Roz: B.II</t>
  </si>
  <si>
    <t>Cizí zdroje</t>
  </si>
  <si>
    <t>Roz: buňka 141</t>
  </si>
  <si>
    <t>Roz: buňka 140</t>
  </si>
  <si>
    <t>Roz: B.III+B.IV.2+B.IV.3</t>
  </si>
  <si>
    <t>Roz: (C.I+C.III+C.IV+D.I.2)-(B.III+B.IV.2+B.IV.3+C.I.1)</t>
  </si>
  <si>
    <t>Roz: buňka 134</t>
  </si>
  <si>
    <t>Roz: (buňka 135*buňka 137)/1000</t>
  </si>
  <si>
    <t>Roz: A.III.2+A.IV+A.V</t>
  </si>
  <si>
    <t>Zadržený zisk</t>
  </si>
  <si>
    <t>Tržní hodnota vlastního kapitálu</t>
  </si>
  <si>
    <t>Rozv: Buňka 141*(1-buňka 140)</t>
  </si>
  <si>
    <t>ukazatel 1 (bodové hodnocení)</t>
  </si>
  <si>
    <t>ukazatel 2 (bodové hodnocení)</t>
  </si>
  <si>
    <t>ukazatel 3 (bodové hodnocení)</t>
  </si>
  <si>
    <t>ukazatel 4 (bodové hodnocení)</t>
  </si>
  <si>
    <t>Průměrná známka</t>
  </si>
  <si>
    <t>Výrok</t>
  </si>
  <si>
    <r>
      <t>Metody komplexního hodnocení podniku (</t>
    </r>
    <r>
      <rPr>
        <b/>
        <i/>
        <sz val="14"/>
        <color indexed="62"/>
        <rFont val="Times New Roman"/>
        <family val="1"/>
      </rPr>
      <t>bankrotní a bonitní modely</t>
    </r>
    <r>
      <rPr>
        <b/>
        <sz val="14"/>
        <color indexed="62"/>
        <rFont val="Times New Roman"/>
        <family val="1"/>
      </rPr>
      <t>)</t>
    </r>
  </si>
  <si>
    <t>Roz: buňka 137/1000</t>
  </si>
  <si>
    <t>Poznámky k současné situaci podniku</t>
  </si>
  <si>
    <t>EBIT/Aktiva</t>
  </si>
  <si>
    <t>Tržby/Aktiva</t>
  </si>
  <si>
    <t>Tržní hodnota jmění/Účetní hodnota dluhu (cizí zdroje)</t>
  </si>
  <si>
    <t>Zadržený zisk/Aktiva</t>
  </si>
  <si>
    <t>Čistý pracovní kapitál/Aktiva</t>
  </si>
  <si>
    <t>Závazky po lhůtě splatnosti/Výnosy</t>
  </si>
  <si>
    <t>Aktiva/Cizí zdroje</t>
  </si>
  <si>
    <t>EBIT/Nákladové úroky</t>
  </si>
  <si>
    <t>Výnosy/Aktiva</t>
  </si>
  <si>
    <t>Oběžná aktiva/(Krátkodobé závazky+dlouhodobé závazky)</t>
  </si>
  <si>
    <t>EBT/Krátkodobé závazky</t>
  </si>
  <si>
    <t>Oběžná aktiva/Cizí zdroje</t>
  </si>
  <si>
    <t>Krátkodobé závazky/Aktiva</t>
  </si>
  <si>
    <t>EBIT/Aktiva/Průměrná úroková míra z úvěrů</t>
  </si>
  <si>
    <t>EAT/Vlastní kapitál/Zdaněná úroková míra z úvěrů</t>
  </si>
  <si>
    <t>(Finanční majetek+Krátkodobé pohledávky)/Krátkodobý cizí kapitál</t>
  </si>
  <si>
    <t>Čistý pracovní kapitál/Zásoby</t>
  </si>
  <si>
    <t>Cash flow/Dlouhodobé úvěry</t>
  </si>
  <si>
    <t>Vlastní kapitál/Aktiva</t>
  </si>
  <si>
    <t>Cizí zdroje/Provozní Cash Flow</t>
  </si>
  <si>
    <t>Provozní Cash Flow/Tržby</t>
  </si>
  <si>
    <t>(Závazky-Finanční majetek)/Cash Flow</t>
  </si>
  <si>
    <t>Cash Flow/Tržby</t>
  </si>
  <si>
    <t>(EAT+Nákladové úroky*(1-Daň z příjmů))/Aktiva</t>
  </si>
  <si>
    <t>Kralickův rychlý test I (původní)</t>
  </si>
  <si>
    <t>Kralickův rychlý test II (modifikovaný v roce 1999)</t>
  </si>
  <si>
    <t>Cash Flow/Cizí zdroje</t>
  </si>
  <si>
    <t>EAT/Aktiva</t>
  </si>
  <si>
    <t>EAT/Výnosy</t>
  </si>
  <si>
    <t>Zásoby/Výnosy</t>
  </si>
  <si>
    <t>(Provozní CF) / A.</t>
  </si>
  <si>
    <t>(CF) / [(B. -  B.I.)/360]</t>
  </si>
  <si>
    <t>Mzdová náročnost tržeb I</t>
  </si>
  <si>
    <t>C / (I. + II.1.)</t>
  </si>
  <si>
    <t>Mzdová náročnost tržeb II (z celkových osobních nákladů)</t>
  </si>
  <si>
    <t xml:space="preserve">                            - měsíční</t>
  </si>
  <si>
    <t>Název podniku: Plzeňský Prazdroj, a.s.</t>
  </si>
  <si>
    <t>Obchodní známky a TV spoty</t>
  </si>
  <si>
    <t xml:space="preserve">    Závazky - spřízněná strana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</si>
</sst>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[Red]\-#,##0_)"/>
    <numFmt numFmtId="165" formatCode="0.0%"/>
    <numFmt numFmtId="166" formatCode="#,##0.0"/>
    <numFmt numFmtId="167" formatCode="#,##0_ ;\-#,##0\ "/>
  </numFmts>
  <fonts count="50">
    <font>
      <sz val="10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Tahoma"/>
      <family val="0"/>
    </font>
    <font>
      <sz val="10"/>
      <name val="Arial CE"/>
      <family val="0"/>
    </font>
    <font>
      <sz val="9"/>
      <name val="Arial CE"/>
      <family val="0"/>
    </font>
    <font>
      <b/>
      <sz val="9"/>
      <name val="Arial CE"/>
      <family val="0"/>
    </font>
    <font>
      <sz val="11"/>
      <color indexed="8"/>
      <name val="Arial CE"/>
      <family val="2"/>
    </font>
    <font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color indexed="18"/>
      <name val="Times New Roman"/>
      <family val="1"/>
    </font>
    <font>
      <b/>
      <i/>
      <sz val="14"/>
      <color indexed="18"/>
      <name val="Times New Roman"/>
      <family val="1"/>
    </font>
    <font>
      <b/>
      <sz val="14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62"/>
      <name val="Times New Roman"/>
      <family val="1"/>
    </font>
    <font>
      <b/>
      <sz val="10"/>
      <color indexed="18"/>
      <name val="Times New Roman"/>
      <family val="1"/>
    </font>
    <font>
      <sz val="10"/>
      <color indexed="23"/>
      <name val="Times New Roman"/>
      <family val="1"/>
    </font>
    <font>
      <b/>
      <sz val="8"/>
      <name val="Times New Roman"/>
      <family val="1"/>
    </font>
    <font>
      <b/>
      <sz val="14"/>
      <color indexed="62"/>
      <name val="Times New Roman"/>
      <family val="1"/>
    </font>
    <font>
      <b/>
      <i/>
      <sz val="14"/>
      <color indexed="62"/>
      <name val="Times New Roman"/>
      <family val="1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7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6" fillId="0" borderId="0">
      <alignment/>
      <protection/>
    </xf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6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4" borderId="0" applyNumberFormat="0" applyBorder="0" applyAlignment="0" applyProtection="0"/>
    <xf numFmtId="0" fontId="9" fillId="19" borderId="8">
      <alignment/>
      <protection locked="0"/>
    </xf>
    <xf numFmtId="0" fontId="9" fillId="19" borderId="8">
      <alignment/>
      <protection locked="0"/>
    </xf>
    <xf numFmtId="0" fontId="39" fillId="0" borderId="0" applyNumberFormat="0" applyFill="0" applyBorder="0" applyAlignment="0" applyProtection="0"/>
    <xf numFmtId="0" fontId="40" fillId="7" borderId="9" applyNumberFormat="0" applyAlignment="0" applyProtection="0"/>
    <xf numFmtId="0" fontId="41" fillId="20" borderId="9" applyNumberFormat="0" applyAlignment="0" applyProtection="0"/>
    <xf numFmtId="0" fontId="42" fillId="20" borderId="10" applyNumberFormat="0" applyAlignment="0" applyProtection="0"/>
    <xf numFmtId="0" fontId="43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7" fillId="0" borderId="0" xfId="33" applyFont="1">
      <alignment/>
      <protection/>
    </xf>
    <xf numFmtId="3" fontId="7" fillId="0" borderId="0" xfId="33" applyNumberFormat="1" applyFont="1">
      <alignment/>
      <protection/>
    </xf>
    <xf numFmtId="3" fontId="7" fillId="0" borderId="8" xfId="33" applyNumberFormat="1" applyFont="1" applyBorder="1">
      <alignment/>
      <protection/>
    </xf>
    <xf numFmtId="0" fontId="6" fillId="0" borderId="0" xfId="47">
      <alignment/>
      <protection/>
    </xf>
    <xf numFmtId="0" fontId="7" fillId="0" borderId="0" xfId="33" applyFont="1">
      <alignment/>
      <protection/>
    </xf>
    <xf numFmtId="3" fontId="7" fillId="0" borderId="0" xfId="33" applyNumberFormat="1" applyFont="1" applyBorder="1">
      <alignment/>
      <protection/>
    </xf>
    <xf numFmtId="0" fontId="8" fillId="0" borderId="0" xfId="33" applyFont="1">
      <alignment/>
      <protection/>
    </xf>
    <xf numFmtId="3" fontId="11" fillId="0" borderId="8" xfId="33" applyNumberFormat="1" applyFont="1" applyBorder="1">
      <alignment/>
      <protection/>
    </xf>
    <xf numFmtId="0" fontId="11" fillId="0" borderId="8" xfId="33" applyFont="1" applyFill="1" applyBorder="1" applyAlignment="1" applyProtection="1">
      <alignment horizontal="right" vertical="center"/>
      <protection hidden="1"/>
    </xf>
    <xf numFmtId="0" fontId="11" fillId="0" borderId="8" xfId="33" applyFont="1" applyFill="1" applyBorder="1" applyAlignment="1" applyProtection="1">
      <alignment vertical="center"/>
      <protection hidden="1"/>
    </xf>
    <xf numFmtId="0" fontId="12" fillId="0" borderId="8" xfId="33" applyFont="1" applyFill="1" applyBorder="1" applyAlignment="1" applyProtection="1">
      <alignment horizontal="right" vertical="center"/>
      <protection hidden="1"/>
    </xf>
    <xf numFmtId="16" fontId="12" fillId="0" borderId="8" xfId="33" applyNumberFormat="1" applyFont="1" applyFill="1" applyBorder="1" applyAlignment="1" applyProtection="1">
      <alignment horizontal="right" vertical="center"/>
      <protection hidden="1"/>
    </xf>
    <xf numFmtId="0" fontId="3" fillId="0" borderId="11" xfId="33" applyFont="1" applyFill="1" applyBorder="1" applyAlignment="1">
      <alignment horizontal="left"/>
      <protection/>
    </xf>
    <xf numFmtId="0" fontId="3" fillId="0" borderId="11" xfId="0" applyFont="1" applyFill="1" applyBorder="1" applyAlignment="1">
      <alignment/>
    </xf>
    <xf numFmtId="3" fontId="12" fillId="9" borderId="8" xfId="33" applyNumberFormat="1" applyFont="1" applyFill="1" applyBorder="1">
      <alignment/>
      <protection/>
    </xf>
    <xf numFmtId="0" fontId="12" fillId="8" borderId="8" xfId="33" applyFont="1" applyFill="1" applyBorder="1" applyAlignment="1" applyProtection="1">
      <alignment horizontal="left" vertical="center"/>
      <protection hidden="1"/>
    </xf>
    <xf numFmtId="0" fontId="12" fillId="8" borderId="8" xfId="33" applyFont="1" applyFill="1" applyBorder="1" applyAlignment="1" applyProtection="1">
      <alignment vertical="center"/>
      <protection hidden="1"/>
    </xf>
    <xf numFmtId="3" fontId="12" fillId="8" borderId="8" xfId="33" applyNumberFormat="1" applyFont="1" applyFill="1" applyBorder="1">
      <alignment/>
      <protection/>
    </xf>
    <xf numFmtId="0" fontId="12" fillId="2" borderId="8" xfId="33" applyFont="1" applyFill="1" applyBorder="1" applyAlignment="1" applyProtection="1">
      <alignment horizontal="left" vertical="center"/>
      <protection hidden="1"/>
    </xf>
    <xf numFmtId="0" fontId="12" fillId="2" borderId="8" xfId="33" applyFont="1" applyFill="1" applyBorder="1" applyAlignment="1" applyProtection="1">
      <alignment vertical="center"/>
      <protection hidden="1"/>
    </xf>
    <xf numFmtId="3" fontId="12" fillId="2" borderId="8" xfId="33" applyNumberFormat="1" applyFont="1" applyFill="1" applyBorder="1">
      <alignment/>
      <protection/>
    </xf>
    <xf numFmtId="0" fontId="12" fillId="21" borderId="8" xfId="33" applyFont="1" applyFill="1" applyBorder="1" applyAlignment="1" applyProtection="1">
      <alignment vertical="center"/>
      <protection hidden="1"/>
    </xf>
    <xf numFmtId="3" fontId="11" fillId="8" borderId="8" xfId="33" applyNumberFormat="1" applyFont="1" applyFill="1" applyBorder="1">
      <alignment/>
      <protection/>
    </xf>
    <xf numFmtId="0" fontId="11" fillId="8" borderId="8" xfId="33" applyFont="1" applyFill="1" applyBorder="1" applyAlignment="1" applyProtection="1">
      <alignment horizontal="center" vertical="center"/>
      <protection hidden="1"/>
    </xf>
    <xf numFmtId="0" fontId="11" fillId="21" borderId="8" xfId="33" applyFont="1" applyFill="1" applyBorder="1" applyAlignment="1" applyProtection="1">
      <alignment horizontal="center" vertical="center"/>
      <protection hidden="1"/>
    </xf>
    <xf numFmtId="3" fontId="12" fillId="21" borderId="8" xfId="33" applyNumberFormat="1" applyFont="1" applyFill="1" applyBorder="1" applyAlignment="1" applyProtection="1">
      <alignment vertical="center"/>
      <protection hidden="1"/>
    </xf>
    <xf numFmtId="0" fontId="44" fillId="25" borderId="8" xfId="0" applyFont="1" applyFill="1" applyBorder="1" applyAlignment="1">
      <alignment horizontal="center"/>
    </xf>
    <xf numFmtId="0" fontId="11" fillId="0" borderId="0" xfId="33" applyFont="1" applyFill="1" applyBorder="1" applyAlignment="1" applyProtection="1">
      <alignment horizontal="left" vertical="center"/>
      <protection hidden="1"/>
    </xf>
    <xf numFmtId="0" fontId="11" fillId="0" borderId="0" xfId="33" applyFont="1" applyFill="1" applyBorder="1" applyAlignment="1" applyProtection="1">
      <alignment vertical="center"/>
      <protection hidden="1"/>
    </xf>
    <xf numFmtId="3" fontId="11" fillId="0" borderId="0" xfId="33" applyNumberFormat="1" applyFont="1" applyFill="1" applyBorder="1">
      <alignment/>
      <protection/>
    </xf>
    <xf numFmtId="0" fontId="11" fillId="0" borderId="0" xfId="33" applyFont="1" applyFill="1">
      <alignment/>
      <protection/>
    </xf>
    <xf numFmtId="3" fontId="11" fillId="0" borderId="8" xfId="33" applyNumberFormat="1" applyFont="1" applyFill="1" applyBorder="1">
      <alignment/>
      <protection/>
    </xf>
    <xf numFmtId="0" fontId="11" fillId="0" borderId="8" xfId="33" applyFont="1" applyFill="1" applyBorder="1">
      <alignment/>
      <protection/>
    </xf>
    <xf numFmtId="0" fontId="12" fillId="0" borderId="8" xfId="33" applyFont="1" applyFill="1" applyBorder="1">
      <alignment/>
      <protection/>
    </xf>
    <xf numFmtId="0" fontId="11" fillId="0" borderId="12" xfId="33" applyFont="1" applyFill="1" applyBorder="1" applyAlignment="1" applyProtection="1">
      <alignment horizontal="right" vertical="center"/>
      <protection hidden="1"/>
    </xf>
    <xf numFmtId="0" fontId="11" fillId="0" borderId="12" xfId="33" applyFont="1" applyFill="1" applyBorder="1" applyAlignment="1" applyProtection="1">
      <alignment vertical="center"/>
      <protection hidden="1"/>
    </xf>
    <xf numFmtId="3" fontId="11" fillId="0" borderId="12" xfId="33" applyNumberFormat="1" applyFont="1" applyFill="1" applyBorder="1">
      <alignment/>
      <protection/>
    </xf>
    <xf numFmtId="0" fontId="7" fillId="0" borderId="13" xfId="33" applyFont="1" applyFill="1" applyBorder="1" applyAlignment="1" applyProtection="1">
      <alignment horizontal="right" vertical="center"/>
      <protection hidden="1"/>
    </xf>
    <xf numFmtId="0" fontId="10" fillId="0" borderId="13" xfId="33" applyFont="1" applyFill="1" applyBorder="1" applyAlignment="1" applyProtection="1">
      <alignment vertical="center"/>
      <protection hidden="1"/>
    </xf>
    <xf numFmtId="3" fontId="7" fillId="0" borderId="13" xfId="33" applyNumberFormat="1" applyFont="1" applyFill="1" applyBorder="1">
      <alignment/>
      <protection/>
    </xf>
    <xf numFmtId="0" fontId="7" fillId="0" borderId="13" xfId="33" applyFont="1" applyFill="1" applyBorder="1">
      <alignment/>
      <protection/>
    </xf>
    <xf numFmtId="0" fontId="7" fillId="0" borderId="13" xfId="33" applyFont="1" applyBorder="1">
      <alignment/>
      <protection/>
    </xf>
    <xf numFmtId="0" fontId="13" fillId="0" borderId="0" xfId="0" applyFont="1" applyFill="1" applyBorder="1" applyAlignment="1">
      <alignment/>
    </xf>
    <xf numFmtId="0" fontId="7" fillId="0" borderId="0" xfId="33" applyFont="1" applyBorder="1">
      <alignment/>
      <protection/>
    </xf>
    <xf numFmtId="3" fontId="11" fillId="3" borderId="8" xfId="33" applyNumberFormat="1" applyFont="1" applyFill="1" applyBorder="1">
      <alignment/>
      <protection/>
    </xf>
    <xf numFmtId="0" fontId="12" fillId="9" borderId="8" xfId="33" applyFont="1" applyFill="1" applyBorder="1">
      <alignment/>
      <protection/>
    </xf>
    <xf numFmtId="3" fontId="12" fillId="3" borderId="8" xfId="33" applyNumberFormat="1" applyFont="1" applyFill="1" applyBorder="1">
      <alignment/>
      <protection/>
    </xf>
    <xf numFmtId="3" fontId="11" fillId="9" borderId="8" xfId="33" applyNumberFormat="1" applyFont="1" applyFill="1" applyBorder="1">
      <alignment/>
      <protection/>
    </xf>
    <xf numFmtId="0" fontId="11" fillId="0" borderId="8" xfId="33" applyFont="1" applyBorder="1">
      <alignment/>
      <protection/>
    </xf>
    <xf numFmtId="0" fontId="19" fillId="0" borderId="8" xfId="33" applyFont="1" applyBorder="1">
      <alignment/>
      <protection/>
    </xf>
    <xf numFmtId="0" fontId="44" fillId="24" borderId="8" xfId="33" applyFont="1" applyFill="1" applyBorder="1">
      <alignment/>
      <protection/>
    </xf>
    <xf numFmtId="0" fontId="44" fillId="24" borderId="8" xfId="33" applyFont="1" applyFill="1" applyBorder="1" applyAlignment="1">
      <alignment/>
      <protection/>
    </xf>
    <xf numFmtId="0" fontId="12" fillId="15" borderId="8" xfId="33" applyFont="1" applyFill="1" applyBorder="1">
      <alignment/>
      <protection/>
    </xf>
    <xf numFmtId="3" fontId="12" fillId="15" borderId="8" xfId="33" applyNumberFormat="1" applyFont="1" applyFill="1" applyBorder="1">
      <alignment/>
      <protection/>
    </xf>
    <xf numFmtId="0" fontId="12" fillId="11" borderId="8" xfId="33" applyFont="1" applyFill="1" applyBorder="1">
      <alignment/>
      <protection/>
    </xf>
    <xf numFmtId="3" fontId="12" fillId="11" borderId="8" xfId="33" applyNumberFormat="1" applyFont="1" applyFill="1" applyBorder="1">
      <alignment/>
      <protection/>
    </xf>
    <xf numFmtId="0" fontId="11" fillId="7" borderId="8" xfId="33" applyFont="1" applyFill="1" applyBorder="1">
      <alignment/>
      <protection/>
    </xf>
    <xf numFmtId="3" fontId="11" fillId="7" borderId="8" xfId="33" applyNumberFormat="1" applyFont="1" applyFill="1" applyBorder="1">
      <alignment/>
      <protection/>
    </xf>
    <xf numFmtId="0" fontId="11" fillId="15" borderId="8" xfId="33" applyFont="1" applyFill="1" applyBorder="1">
      <alignment/>
      <protection/>
    </xf>
    <xf numFmtId="3" fontId="11" fillId="15" borderId="8" xfId="33" applyNumberFormat="1" applyFont="1" applyFill="1" applyBorder="1">
      <alignment/>
      <protection/>
    </xf>
    <xf numFmtId="0" fontId="11" fillId="26" borderId="8" xfId="33" applyFont="1" applyFill="1" applyBorder="1" applyAlignment="1" applyProtection="1">
      <alignment horizontal="right" vertical="center"/>
      <protection hidden="1"/>
    </xf>
    <xf numFmtId="0" fontId="11" fillId="26" borderId="8" xfId="33" applyFont="1" applyFill="1" applyBorder="1" applyAlignment="1" applyProtection="1">
      <alignment vertical="center"/>
      <protection hidden="1"/>
    </xf>
    <xf numFmtId="0" fontId="12" fillId="26" borderId="8" xfId="33" applyFont="1" applyFill="1" applyBorder="1" applyAlignment="1" applyProtection="1">
      <alignment horizontal="right" vertical="center"/>
      <protection hidden="1"/>
    </xf>
    <xf numFmtId="16" fontId="12" fillId="26" borderId="8" xfId="33" applyNumberFormat="1" applyFont="1" applyFill="1" applyBorder="1" applyAlignment="1" applyProtection="1">
      <alignment horizontal="right" vertical="center"/>
      <protection hidden="1"/>
    </xf>
    <xf numFmtId="9" fontId="12" fillId="21" borderId="8" xfId="49" applyFont="1" applyFill="1" applyBorder="1" applyAlignment="1" applyProtection="1">
      <alignment vertical="center"/>
      <protection hidden="1"/>
    </xf>
    <xf numFmtId="9" fontId="12" fillId="26" borderId="8" xfId="49" applyFont="1" applyFill="1" applyBorder="1" applyAlignment="1" applyProtection="1">
      <alignment vertical="center"/>
      <protection hidden="1"/>
    </xf>
    <xf numFmtId="9" fontId="12" fillId="8" borderId="8" xfId="49" applyFont="1" applyFill="1" applyBorder="1" applyAlignment="1" applyProtection="1">
      <alignment vertical="center"/>
      <protection hidden="1"/>
    </xf>
    <xf numFmtId="9" fontId="12" fillId="2" borderId="8" xfId="49" applyFont="1" applyFill="1" applyBorder="1" applyAlignment="1" applyProtection="1">
      <alignment vertical="center"/>
      <protection hidden="1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1" fillId="9" borderId="8" xfId="33" applyFont="1" applyFill="1" applyBorder="1">
      <alignment/>
      <protection/>
    </xf>
    <xf numFmtId="0" fontId="17" fillId="9" borderId="8" xfId="33" applyFont="1" applyFill="1" applyBorder="1">
      <alignment/>
      <protection/>
    </xf>
    <xf numFmtId="0" fontId="11" fillId="3" borderId="8" xfId="33" applyFont="1" applyFill="1" applyBorder="1">
      <alignment/>
      <protection/>
    </xf>
    <xf numFmtId="0" fontId="18" fillId="3" borderId="8" xfId="33" applyFont="1" applyFill="1" applyBorder="1">
      <alignment/>
      <protection/>
    </xf>
    <xf numFmtId="49" fontId="11" fillId="9" borderId="8" xfId="33" applyNumberFormat="1" applyFont="1" applyFill="1" applyBorder="1" applyAlignment="1">
      <alignment horizontal="center"/>
      <protection/>
    </xf>
    <xf numFmtId="0" fontId="11" fillId="0" borderId="8" xfId="33" applyFont="1" applyBorder="1" applyAlignment="1">
      <alignment horizontal="right"/>
      <protection/>
    </xf>
    <xf numFmtId="0" fontId="18" fillId="26" borderId="8" xfId="33" applyFont="1" applyFill="1" applyBorder="1">
      <alignment/>
      <protection/>
    </xf>
    <xf numFmtId="0" fontId="17" fillId="3" borderId="8" xfId="33" applyFont="1" applyFill="1" applyBorder="1">
      <alignment/>
      <protection/>
    </xf>
    <xf numFmtId="0" fontId="18" fillId="9" borderId="8" xfId="33" applyFont="1" applyFill="1" applyBorder="1">
      <alignment/>
      <protection/>
    </xf>
    <xf numFmtId="49" fontId="12" fillId="9" borderId="8" xfId="33" applyNumberFormat="1" applyFont="1" applyFill="1" applyBorder="1" applyAlignment="1">
      <alignment wrapText="1"/>
      <protection/>
    </xf>
    <xf numFmtId="0" fontId="12" fillId="9" borderId="8" xfId="33" applyFont="1" applyFill="1" applyBorder="1" applyAlignment="1">
      <alignment wrapText="1"/>
      <protection/>
    </xf>
    <xf numFmtId="0" fontId="17" fillId="26" borderId="8" xfId="33" applyFont="1" applyFill="1" applyBorder="1">
      <alignment/>
      <protection/>
    </xf>
    <xf numFmtId="9" fontId="11" fillId="9" borderId="8" xfId="49" applyFont="1" applyFill="1" applyBorder="1" applyAlignment="1">
      <alignment/>
    </xf>
    <xf numFmtId="9" fontId="11" fillId="3" borderId="8" xfId="49" applyFont="1" applyFill="1" applyBorder="1" applyAlignment="1">
      <alignment/>
    </xf>
    <xf numFmtId="9" fontId="11" fillId="0" borderId="8" xfId="49" applyFont="1" applyFill="1" applyBorder="1" applyAlignment="1">
      <alignment/>
    </xf>
    <xf numFmtId="0" fontId="44" fillId="25" borderId="14" xfId="0" applyFont="1" applyFill="1" applyBorder="1" applyAlignment="1">
      <alignment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>
      <alignment horizontal="left"/>
      <protection/>
    </xf>
    <xf numFmtId="9" fontId="12" fillId="0" borderId="8" xfId="49" applyFont="1" applyFill="1" applyBorder="1" applyAlignment="1" applyProtection="1">
      <alignment vertical="center"/>
      <protection hidden="1"/>
    </xf>
    <xf numFmtId="167" fontId="12" fillId="21" borderId="8" xfId="35" applyNumberFormat="1" applyFont="1" applyFill="1" applyBorder="1" applyAlignment="1" applyProtection="1">
      <alignment vertical="center"/>
      <protection hidden="1"/>
    </xf>
    <xf numFmtId="167" fontId="12" fillId="8" borderId="8" xfId="35" applyNumberFormat="1" applyFont="1" applyFill="1" applyBorder="1" applyAlignment="1" applyProtection="1">
      <alignment vertical="center"/>
      <protection hidden="1"/>
    </xf>
    <xf numFmtId="167" fontId="12" fillId="2" borderId="8" xfId="35" applyNumberFormat="1" applyFont="1" applyFill="1" applyBorder="1" applyAlignment="1" applyProtection="1">
      <alignment vertical="center"/>
      <protection hidden="1"/>
    </xf>
    <xf numFmtId="167" fontId="11" fillId="0" borderId="8" xfId="35" applyNumberFormat="1" applyFont="1" applyFill="1" applyBorder="1" applyAlignment="1" applyProtection="1">
      <alignment vertical="center"/>
      <protection hidden="1"/>
    </xf>
    <xf numFmtId="167" fontId="11" fillId="2" borderId="8" xfId="35" applyNumberFormat="1" applyFont="1" applyFill="1" applyBorder="1" applyAlignment="1" applyProtection="1">
      <alignment vertical="center"/>
      <protection hidden="1"/>
    </xf>
    <xf numFmtId="9" fontId="11" fillId="0" borderId="8" xfId="49" applyFont="1" applyFill="1" applyBorder="1" applyAlignment="1" applyProtection="1">
      <alignment vertical="center"/>
      <protection hidden="1"/>
    </xf>
    <xf numFmtId="9" fontId="12" fillId="9" borderId="8" xfId="49" applyFont="1" applyFill="1" applyBorder="1" applyAlignment="1">
      <alignment/>
    </xf>
    <xf numFmtId="49" fontId="12" fillId="9" borderId="8" xfId="33" applyNumberFormat="1" applyFont="1" applyFill="1" applyBorder="1" applyAlignment="1">
      <alignment horizontal="center"/>
      <protection/>
    </xf>
    <xf numFmtId="0" fontId="15" fillId="0" borderId="0" xfId="33" applyFont="1" applyFill="1" applyBorder="1" applyAlignment="1">
      <alignment horizontal="left"/>
      <protection/>
    </xf>
    <xf numFmtId="3" fontId="12" fillId="0" borderId="8" xfId="33" applyNumberFormat="1" applyFont="1" applyFill="1" applyBorder="1">
      <alignment/>
      <protection/>
    </xf>
    <xf numFmtId="3" fontId="12" fillId="7" borderId="8" xfId="33" applyNumberFormat="1" applyFont="1" applyFill="1" applyBorder="1">
      <alignment/>
      <protection/>
    </xf>
    <xf numFmtId="0" fontId="19" fillId="0" borderId="8" xfId="33" applyFont="1" applyFill="1" applyBorder="1">
      <alignment/>
      <protection/>
    </xf>
    <xf numFmtId="9" fontId="12" fillId="15" borderId="8" xfId="49" applyFont="1" applyFill="1" applyBorder="1" applyAlignment="1">
      <alignment/>
    </xf>
    <xf numFmtId="9" fontId="12" fillId="11" borderId="8" xfId="49" applyFont="1" applyFill="1" applyBorder="1" applyAlignment="1">
      <alignment/>
    </xf>
    <xf numFmtId="9" fontId="12" fillId="7" borderId="8" xfId="49" applyFont="1" applyFill="1" applyBorder="1" applyAlignment="1">
      <alignment/>
    </xf>
    <xf numFmtId="9" fontId="12" fillId="0" borderId="8" xfId="49" applyFont="1" applyFill="1" applyBorder="1" applyAlignment="1">
      <alignment/>
    </xf>
    <xf numFmtId="0" fontId="7" fillId="0" borderId="0" xfId="33" applyFont="1" applyAlignment="1">
      <alignment horizontal="left"/>
      <protection/>
    </xf>
    <xf numFmtId="0" fontId="20" fillId="0" borderId="0" xfId="33" applyFont="1" applyFill="1" applyBorder="1" applyAlignment="1" applyProtection="1">
      <alignment horizontal="center" vertical="center"/>
      <protection hidden="1"/>
    </xf>
    <xf numFmtId="0" fontId="44" fillId="0" borderId="0" xfId="33" applyFont="1" applyFill="1" applyBorder="1" applyAlignment="1" applyProtection="1">
      <alignment horizontal="center" vertical="center"/>
      <protection hidden="1"/>
    </xf>
    <xf numFmtId="0" fontId="21" fillId="0" borderId="0" xfId="33" applyFont="1" applyFill="1" applyBorder="1" applyAlignment="1" applyProtection="1">
      <alignment horizontal="center" vertical="center"/>
      <protection hidden="1"/>
    </xf>
    <xf numFmtId="0" fontId="11" fillId="0" borderId="0" xfId="33" applyFont="1" applyBorder="1" applyAlignment="1" applyProtection="1">
      <alignment vertical="center"/>
      <protection hidden="1"/>
    </xf>
    <xf numFmtId="10" fontId="11" fillId="0" borderId="0" xfId="33" applyNumberFormat="1" applyFont="1" applyBorder="1">
      <alignment/>
      <protection/>
    </xf>
    <xf numFmtId="0" fontId="22" fillId="0" borderId="0" xfId="33" applyFont="1" applyBorder="1" applyAlignment="1" applyProtection="1">
      <alignment vertical="center"/>
      <protection hidden="1"/>
    </xf>
    <xf numFmtId="4" fontId="11" fillId="0" borderId="0" xfId="33" applyNumberFormat="1" applyFont="1" applyBorder="1">
      <alignment/>
      <protection/>
    </xf>
    <xf numFmtId="10" fontId="11" fillId="0" borderId="0" xfId="50" applyNumberFormat="1" applyFont="1" applyBorder="1" applyAlignment="1">
      <alignment/>
    </xf>
    <xf numFmtId="2" fontId="11" fillId="0" borderId="0" xfId="33" applyNumberFormat="1" applyFont="1" applyBorder="1">
      <alignment/>
      <protection/>
    </xf>
    <xf numFmtId="3" fontId="11" fillId="0" borderId="0" xfId="33" applyNumberFormat="1" applyFont="1" applyBorder="1">
      <alignment/>
      <protection/>
    </xf>
    <xf numFmtId="166" fontId="11" fillId="0" borderId="0" xfId="33" applyNumberFormat="1" applyFont="1" applyBorder="1">
      <alignment/>
      <protection/>
    </xf>
    <xf numFmtId="9" fontId="11" fillId="0" borderId="0" xfId="50" applyFont="1" applyBorder="1" applyAlignment="1">
      <alignment/>
    </xf>
    <xf numFmtId="165" fontId="11" fillId="0" borderId="0" xfId="50" applyNumberFormat="1" applyFont="1" applyBorder="1" applyAlignment="1">
      <alignment/>
    </xf>
    <xf numFmtId="0" fontId="7" fillId="0" borderId="8" xfId="33" applyFont="1" applyBorder="1">
      <alignment/>
      <protection/>
    </xf>
    <xf numFmtId="0" fontId="23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 shrinkToFi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5" fillId="28" borderId="0" xfId="0" applyFont="1" applyFill="1" applyBorder="1" applyAlignment="1">
      <alignment/>
    </xf>
    <xf numFmtId="0" fontId="45" fillId="5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 wrapText="1" shrinkToFit="1"/>
    </xf>
    <xf numFmtId="0" fontId="3" fillId="0" borderId="0" xfId="0" applyFont="1" applyFill="1" applyBorder="1" applyAlignment="1">
      <alignment vertical="center"/>
    </xf>
    <xf numFmtId="0" fontId="3" fillId="8" borderId="0" xfId="0" applyFont="1" applyFill="1" applyBorder="1" applyAlignment="1">
      <alignment/>
    </xf>
    <xf numFmtId="0" fontId="3" fillId="8" borderId="0" xfId="0" applyFont="1" applyFill="1" applyBorder="1" applyAlignment="1">
      <alignment horizontal="center"/>
    </xf>
    <xf numFmtId="0" fontId="24" fillId="0" borderId="0" xfId="33" applyFont="1" applyFill="1" applyBorder="1" applyAlignment="1">
      <alignment horizontal="left"/>
      <protection/>
    </xf>
    <xf numFmtId="0" fontId="46" fillId="0" borderId="0" xfId="0" applyFont="1" applyAlignment="1">
      <alignment/>
    </xf>
    <xf numFmtId="3" fontId="47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3" fontId="47" fillId="0" borderId="0" xfId="0" applyNumberFormat="1" applyFont="1" applyFill="1" applyBorder="1" applyAlignment="1">
      <alignment/>
    </xf>
    <xf numFmtId="9" fontId="47" fillId="0" borderId="0" xfId="49" applyFont="1" applyFill="1" applyBorder="1" applyAlignment="1">
      <alignment/>
    </xf>
    <xf numFmtId="9" fontId="47" fillId="0" borderId="0" xfId="49" applyFont="1" applyFill="1" applyBorder="1" applyAlignment="1">
      <alignment vertical="center"/>
    </xf>
    <xf numFmtId="0" fontId="11" fillId="0" borderId="0" xfId="33" applyFont="1" applyFill="1" applyBorder="1" applyAlignment="1" applyProtection="1">
      <alignment vertical="center" wrapText="1"/>
      <protection hidden="1"/>
    </xf>
    <xf numFmtId="10" fontId="11" fillId="0" borderId="0" xfId="50" applyNumberFormat="1" applyFont="1" applyBorder="1" applyAlignment="1">
      <alignment vertical="center"/>
    </xf>
    <xf numFmtId="0" fontId="44" fillId="25" borderId="16" xfId="33" applyFont="1" applyFill="1" applyBorder="1" applyAlignment="1" applyProtection="1">
      <alignment horizontal="left" vertical="center"/>
      <protection hidden="1"/>
    </xf>
    <xf numFmtId="0" fontId="44" fillId="25" borderId="15" xfId="33" applyFont="1" applyFill="1" applyBorder="1" applyAlignment="1" applyProtection="1">
      <alignment horizontal="left" vertical="center"/>
      <protection hidden="1"/>
    </xf>
    <xf numFmtId="0" fontId="44" fillId="25" borderId="16" xfId="33" applyFont="1" applyFill="1" applyBorder="1" applyAlignment="1">
      <alignment horizontal="left"/>
      <protection/>
    </xf>
    <xf numFmtId="0" fontId="44" fillId="25" borderId="15" xfId="33" applyFont="1" applyFill="1" applyBorder="1" applyAlignment="1">
      <alignment horizontal="left"/>
      <protection/>
    </xf>
    <xf numFmtId="0" fontId="13" fillId="0" borderId="0" xfId="33" applyFont="1" applyFill="1" applyBorder="1" applyAlignment="1">
      <alignment horizontal="left"/>
      <protection/>
    </xf>
    <xf numFmtId="0" fontId="13" fillId="0" borderId="0" xfId="0" applyFont="1" applyFill="1" applyBorder="1" applyAlignment="1">
      <alignment/>
    </xf>
    <xf numFmtId="0" fontId="44" fillId="25" borderId="14" xfId="33" applyFont="1" applyFill="1" applyBorder="1" applyAlignment="1" applyProtection="1">
      <alignment horizontal="left" vertical="center"/>
      <protection hidden="1"/>
    </xf>
    <xf numFmtId="0" fontId="44" fillId="25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4" fillId="27" borderId="8" xfId="33" applyFont="1" applyFill="1" applyBorder="1" applyAlignment="1" applyProtection="1">
      <alignment horizontal="center" vertical="center"/>
      <protection hidden="1"/>
    </xf>
    <xf numFmtId="0" fontId="15" fillId="0" borderId="0" xfId="33" applyFont="1" applyFill="1" applyBorder="1" applyAlignment="1">
      <alignment horizontal="left"/>
      <protection/>
    </xf>
    <xf numFmtId="0" fontId="15" fillId="0" borderId="0" xfId="0" applyFont="1" applyFill="1" applyBorder="1" applyAlignment="1">
      <alignment/>
    </xf>
    <xf numFmtId="0" fontId="44" fillId="25" borderId="8" xfId="33" applyFont="1" applyFill="1" applyBorder="1" applyAlignment="1" applyProtection="1">
      <alignment horizontal="left" vertical="center"/>
      <protection hidden="1"/>
    </xf>
    <xf numFmtId="0" fontId="3" fillId="0" borderId="0" xfId="33" applyFont="1" applyBorder="1" applyAlignment="1" applyProtection="1">
      <alignment horizontal="center" vertical="center"/>
      <protection hidden="1"/>
    </xf>
    <xf numFmtId="0" fontId="3" fillId="0" borderId="0" xfId="47" applyFont="1" applyAlignment="1">
      <alignment horizontal="center"/>
      <protection/>
    </xf>
    <xf numFmtId="2" fontId="3" fillId="0" borderId="0" xfId="33" applyNumberFormat="1" applyFont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ąA" xfId="33"/>
    <cellStyle name="Celkem" xfId="34"/>
    <cellStyle name="Comma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STEdit" xfId="53"/>
    <cellStyle name="STEdit 2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6" name="Tabulka26" displayName="Tabulka26" ref="A8:K20" totalsRowShown="0">
  <tableColumns count="11">
    <tableColumn id="2" name="Ukazatel"/>
    <tableColumn id="3" name="Zdrojová data"/>
    <tableColumn id="4" name="2000"/>
    <tableColumn id="5" name="2001"/>
    <tableColumn id="6" name="2002"/>
    <tableColumn id="7" name="2003"/>
    <tableColumn id="8" name="2004"/>
    <tableColumn id="9" name="2005"/>
    <tableColumn id="10" name="2006"/>
    <tableColumn id="11" name="2007"/>
    <tableColumn id="12" name="2008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7" name="Tabulka27" displayName="Tabulka27" ref="A23:K2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0" showFirstColumn="0" showLastColumn="0" showRowStripes="1" showColumnStripes="0"/>
</table>
</file>

<file path=xl/tables/table3.xml><?xml version="1.0" encoding="utf-8"?>
<table xmlns="http://schemas.openxmlformats.org/spreadsheetml/2006/main" id="28" name="Tabulka28" displayName="Tabulka28" ref="A32:K3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1" showFirstColumn="0" showLastColumn="0" showRowStripes="1" showColumnStripes="0"/>
</table>
</file>

<file path=xl/tables/table4.xml><?xml version="1.0" encoding="utf-8"?>
<table xmlns="http://schemas.openxmlformats.org/spreadsheetml/2006/main" id="29" name="Tabulka29" displayName="Tabulka29" ref="A42:K49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2" showFirstColumn="0" showLastColumn="0" showRowStripes="1" showColumnStripes="0"/>
</table>
</file>

<file path=xl/tables/table5.xml><?xml version="1.0" encoding="utf-8"?>
<table xmlns="http://schemas.openxmlformats.org/spreadsheetml/2006/main" id="30" name="Tabulka30" displayName="Tabulka30" ref="A52:K57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31" name="Tabulka31" displayName="Tabulka31" ref="A60:K68" totalsRowShown="0">
  <tableColumns count="11">
    <tableColumn id="1" name="Sloupec1"/>
    <tableColumn id="2" name="Sloupec2"/>
    <tableColumn id="3" name="2000"/>
    <tableColumn id="4" name="2001"/>
    <tableColumn id="5" name="2002"/>
    <tableColumn id="6" name="2003"/>
    <tableColumn id="7" name="2004"/>
    <tableColumn id="8" name="2005"/>
    <tableColumn id="9" name="2006"/>
    <tableColumn id="10" name="2007"/>
    <tableColumn id="11" name="2008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8.75">
      <c r="A1" s="149" t="s">
        <v>501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F27" sqref="F27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442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88" t="str">
        <f>IF(VZZ!C8,VZZ!D8/VZZ!C8-1," ")</f>
        <v> </v>
      </c>
      <c r="D8" s="88" t="str">
        <f>IF(VZZ!D8,VZZ!E8/VZZ!D8-1," ")</f>
        <v> </v>
      </c>
      <c r="E8" s="88" t="str">
        <f>IF(VZZ!E8,VZZ!F8/VZZ!E8-1," ")</f>
        <v> </v>
      </c>
      <c r="F8" s="88">
        <f>IF(VZZ!F8,VZZ!G8/VZZ!F8-1," ")</f>
        <v>-0.4433010086175244</v>
      </c>
      <c r="G8" s="88">
        <f>IF(VZZ!G8,VZZ!H8/VZZ!G8-1," ")</f>
        <v>0.27336268395218455</v>
      </c>
      <c r="H8" s="88">
        <f>IF(VZZ!H8,VZZ!I8/VZZ!H8-1," ")</f>
        <v>-0.21522985914257087</v>
      </c>
      <c r="I8" s="88">
        <f>IF(VZZ!I8,VZZ!J8/VZZ!I8-1," ")</f>
        <v>0.1298599248377179</v>
      </c>
      <c r="J8" s="88">
        <f>IF(VZZ!J8,VZZ!K8/VZZ!J8-1," ")</f>
        <v>0.2319417451708583</v>
      </c>
    </row>
    <row r="9" spans="1:10" ht="12.75">
      <c r="A9" s="78" t="s">
        <v>190</v>
      </c>
      <c r="B9" s="79" t="s">
        <v>191</v>
      </c>
      <c r="C9" s="89" t="str">
        <f>IF(VZZ!C9,VZZ!D9/VZZ!C9-1," ")</f>
        <v> </v>
      </c>
      <c r="D9" s="89" t="str">
        <f>IF(VZZ!D9,VZZ!E9/VZZ!D9-1," ")</f>
        <v> </v>
      </c>
      <c r="E9" s="89" t="str">
        <f>IF(VZZ!E9,VZZ!F9/VZZ!E9-1," ")</f>
        <v> </v>
      </c>
      <c r="F9" s="89">
        <f>IF(VZZ!F9,VZZ!G9/VZZ!F9-1," ")</f>
        <v>-0.361039362430183</v>
      </c>
      <c r="G9" s="89">
        <f>IF(VZZ!G9,VZZ!H9/VZZ!G9-1," ")</f>
        <v>0.09477793921628175</v>
      </c>
      <c r="H9" s="89">
        <f>IF(VZZ!H9,VZZ!I9/VZZ!H9-1," ")</f>
        <v>-0.22943108147838087</v>
      </c>
      <c r="I9" s="89">
        <f>IF(VZZ!I9,VZZ!J9/VZZ!I9-1," ")</f>
        <v>0.02510395312894076</v>
      </c>
      <c r="J9" s="89">
        <f>IF(VZZ!J9,VZZ!K9/VZZ!J9-1," ")</f>
        <v>0.21392598573882826</v>
      </c>
    </row>
    <row r="10" spans="1:10" ht="12.75">
      <c r="A10" s="102" t="s">
        <v>192</v>
      </c>
      <c r="B10" s="52" t="s">
        <v>193</v>
      </c>
      <c r="C10" s="101" t="str">
        <f>IF(VZZ!C10,VZZ!D10/VZZ!C10-1," ")</f>
        <v> </v>
      </c>
      <c r="D10" s="101" t="str">
        <f>IF(VZZ!D10,VZZ!E10/VZZ!D10-1," ")</f>
        <v> </v>
      </c>
      <c r="E10" s="101" t="str">
        <f>IF(VZZ!E10,VZZ!F10/VZZ!E10-1," ")</f>
        <v> </v>
      </c>
      <c r="F10" s="101">
        <f>IF(VZZ!F10,VZZ!G10/VZZ!F10-1," ")</f>
        <v>-0.6817725560997299</v>
      </c>
      <c r="G10" s="101">
        <f>IF(VZZ!G10,VZZ!H10/VZZ!G10-1," ")</f>
        <v>1.3128519412337525</v>
      </c>
      <c r="H10" s="101">
        <f>IF(VZZ!H10,VZZ!I10/VZZ!H10-1," ")</f>
        <v>-0.17610258616349894</v>
      </c>
      <c r="I10" s="101">
        <f>IF(VZZ!I10,VZZ!J10/VZZ!I10-1," ")</f>
        <v>0.3998022540812869</v>
      </c>
      <c r="J10" s="101">
        <f>IF(VZZ!J10,VZZ!K10/VZZ!J10-1," ")</f>
        <v>0.26593916787365335</v>
      </c>
    </row>
    <row r="11" spans="1:10" ht="12.75">
      <c r="A11" s="76" t="s">
        <v>194</v>
      </c>
      <c r="B11" s="77" t="s">
        <v>195</v>
      </c>
      <c r="C11" s="88" t="str">
        <f>IF(VZZ!C11,VZZ!D11/VZZ!C11-1," ")</f>
        <v> </v>
      </c>
      <c r="D11" s="88" t="str">
        <f>IF(VZZ!D11,VZZ!E11/VZZ!D11-1," ")</f>
        <v> </v>
      </c>
      <c r="E11" s="88" t="str">
        <f>IF(VZZ!E11,VZZ!F11/VZZ!E11-1," ")</f>
        <v> </v>
      </c>
      <c r="F11" s="88">
        <f>IF(VZZ!F11,VZZ!G11/VZZ!F11-1," ")</f>
        <v>0.3010414344195931</v>
      </c>
      <c r="G11" s="88">
        <f>IF(VZZ!G11,VZZ!H11/VZZ!G11-1," ")</f>
        <v>0.029511132234996573</v>
      </c>
      <c r="H11" s="88">
        <f>IF(VZZ!H11,VZZ!I11/VZZ!H11-1," ")</f>
        <v>0.04825857077449558</v>
      </c>
      <c r="I11" s="88">
        <f>IF(VZZ!I11,VZZ!J11/VZZ!I11-1," ")</f>
        <v>0.07108648370885517</v>
      </c>
      <c r="J11" s="88">
        <f>IF(VZZ!J11,VZZ!K11/VZZ!J11-1," ")</f>
        <v>0.09151201097574302</v>
      </c>
    </row>
    <row r="12" spans="1:10" ht="12.75">
      <c r="A12" s="81" t="s">
        <v>51</v>
      </c>
      <c r="B12" s="82" t="s">
        <v>196</v>
      </c>
      <c r="C12" s="90" t="str">
        <f>IF(VZZ!C12,VZZ!D12/VZZ!C12-1," ")</f>
        <v> </v>
      </c>
      <c r="D12" s="90" t="str">
        <f>IF(VZZ!D12,VZZ!E12/VZZ!D12-1," ")</f>
        <v> </v>
      </c>
      <c r="E12" s="90" t="str">
        <f>IF(VZZ!E12,VZZ!F12/VZZ!E12-1," ")</f>
        <v> </v>
      </c>
      <c r="F12" s="90">
        <f>IF(VZZ!F12,VZZ!G12/VZZ!F12-1," ")</f>
        <v>0.2967963658932584</v>
      </c>
      <c r="G12" s="90">
        <f>IF(VZZ!G12,VZZ!H12/VZZ!G12-1," ")</f>
        <v>0.028537123112338802</v>
      </c>
      <c r="H12" s="90">
        <f>IF(VZZ!H12,VZZ!I12/VZZ!H12-1," ")</f>
        <v>0.052081747074953055</v>
      </c>
      <c r="I12" s="90">
        <f>IF(VZZ!I12,VZZ!J12/VZZ!I12-1," ")</f>
        <v>0.06086579337220965</v>
      </c>
      <c r="J12" s="90">
        <f>IF(VZZ!J12,VZZ!K12/VZZ!J12-1," ")</f>
        <v>0.08013407732439015</v>
      </c>
    </row>
    <row r="13" spans="1:10" ht="12.75">
      <c r="A13" s="81" t="s">
        <v>53</v>
      </c>
      <c r="B13" s="82" t="s">
        <v>197</v>
      </c>
      <c r="C13" s="90" t="str">
        <f>IF(VZZ!C13,VZZ!D13/VZZ!C13-1," ")</f>
        <v> </v>
      </c>
      <c r="D13" s="90" t="str">
        <f>IF(VZZ!D13,VZZ!E13/VZZ!D13-1," ")</f>
        <v> </v>
      </c>
      <c r="E13" s="90" t="str">
        <f>IF(VZZ!E13,VZZ!F13/VZZ!E13-1," ")</f>
        <v> </v>
      </c>
      <c r="F13" s="90">
        <f>IF(VZZ!F13,VZZ!G13/VZZ!F13-1," ")</f>
        <v>86.85441176470589</v>
      </c>
      <c r="G13" s="90">
        <f>IF(VZZ!G13,VZZ!H13/VZZ!G13-1," ")</f>
        <v>-0.3965283473661305</v>
      </c>
      <c r="H13" s="90">
        <f>IF(VZZ!H13,VZZ!I13/VZZ!H13-1," ")</f>
        <v>-1.0354210584710972</v>
      </c>
      <c r="I13" s="90">
        <f>IF(VZZ!I13,VZZ!J13/VZZ!I13-1," ")</f>
        <v>-35.256068911511356</v>
      </c>
      <c r="J13" s="90">
        <f>IF(VZZ!J13,VZZ!K13/VZZ!J13-1," ")</f>
        <v>2.606149274202766</v>
      </c>
    </row>
    <row r="14" spans="1:10" ht="12.75">
      <c r="A14" s="81" t="s">
        <v>55</v>
      </c>
      <c r="B14" s="82" t="s">
        <v>198</v>
      </c>
      <c r="C14" s="90" t="str">
        <f>IF(VZZ!C14,VZZ!D14/VZZ!C14-1," ")</f>
        <v> </v>
      </c>
      <c r="D14" s="90" t="str">
        <f>IF(VZZ!D14,VZZ!E14/VZZ!D14-1," ")</f>
        <v> </v>
      </c>
      <c r="E14" s="90" t="str">
        <f>IF(VZZ!E14,VZZ!F14/VZZ!E14-1," ")</f>
        <v> </v>
      </c>
      <c r="F14" s="90">
        <f>IF(VZZ!F14,VZZ!G14/VZZ!F14-1," ")</f>
        <v>0.20570617527484414</v>
      </c>
      <c r="G14" s="90">
        <f>IF(VZZ!G14,VZZ!H14/VZZ!G14-1," ")</f>
        <v>0.17743016759776542</v>
      </c>
      <c r="H14" s="90">
        <f>IF(VZZ!H14,VZZ!I14/VZZ!H14-1," ")</f>
        <v>0.021724100534121327</v>
      </c>
      <c r="I14" s="90">
        <f>IF(VZZ!I14,VZZ!J14/VZZ!I14-1," ")</f>
        <v>0.3589795471582955</v>
      </c>
      <c r="J14" s="90">
        <f>IF(VZZ!J14,VZZ!K14/VZZ!J14-1," ")</f>
        <v>0.20324044354730453</v>
      </c>
    </row>
    <row r="15" spans="1:10" ht="12.75">
      <c r="A15" s="78" t="s">
        <v>199</v>
      </c>
      <c r="B15" s="83" t="s">
        <v>200</v>
      </c>
      <c r="C15" s="89" t="str">
        <f>IF(VZZ!C15,VZZ!D15/VZZ!C15-1," ")</f>
        <v> </v>
      </c>
      <c r="D15" s="89" t="str">
        <f>IF(VZZ!D15,VZZ!E15/VZZ!D15-1," ")</f>
        <v> </v>
      </c>
      <c r="E15" s="89" t="str">
        <f>IF(VZZ!E15,VZZ!F15/VZZ!E15-1," ")</f>
        <v> </v>
      </c>
      <c r="F15" s="89">
        <f>IF(VZZ!F15,VZZ!G15/VZZ!F15-1," ")</f>
        <v>0.15148215539914034</v>
      </c>
      <c r="G15" s="89">
        <f>IF(VZZ!G15,VZZ!H15/VZZ!G15-1," ")</f>
        <v>-0.0018447408128897669</v>
      </c>
      <c r="H15" s="89">
        <f>IF(VZZ!H15,VZZ!I15/VZZ!H15-1," ")</f>
        <v>0.034418798914819915</v>
      </c>
      <c r="I15" s="89">
        <f>IF(VZZ!I15,VZZ!J15/VZZ!I15-1," ")</f>
        <v>0.16348180560862136</v>
      </c>
      <c r="J15" s="89">
        <f>IF(VZZ!J15,VZZ!K15/VZZ!J15-1," ")</f>
        <v>0.12207581944811374</v>
      </c>
    </row>
    <row r="16" spans="1:10" ht="12.75">
      <c r="A16" s="81" t="s">
        <v>51</v>
      </c>
      <c r="B16" s="82" t="s">
        <v>201</v>
      </c>
      <c r="C16" s="90" t="str">
        <f>IF(VZZ!C16,VZZ!D16/VZZ!C16-1," ")</f>
        <v> </v>
      </c>
      <c r="D16" s="90" t="str">
        <f>IF(VZZ!D16,VZZ!E16/VZZ!D16-1," ")</f>
        <v> </v>
      </c>
      <c r="E16" s="90" t="str">
        <f>IF(VZZ!E16,VZZ!F16/VZZ!E16-1," ")</f>
        <v> </v>
      </c>
      <c r="F16" s="90">
        <f>IF(VZZ!F16,VZZ!G16/VZZ!F16-1," ")</f>
        <v>0.19669907041013324</v>
      </c>
      <c r="G16" s="90">
        <f>IF(VZZ!G16,VZZ!H16/VZZ!G16-1," ")</f>
        <v>-0.04394465218665655</v>
      </c>
      <c r="H16" s="90">
        <f>IF(VZZ!H16,VZZ!I16/VZZ!H16-1," ")</f>
        <v>-0.006218116008992802</v>
      </c>
      <c r="I16" s="90">
        <f>IF(VZZ!I16,VZZ!J16/VZZ!I16-1," ")</f>
        <v>0.10082912256088261</v>
      </c>
      <c r="J16" s="90">
        <f>IF(VZZ!J16,VZZ!K16/VZZ!J16-1," ")</f>
        <v>0.17522974443176698</v>
      </c>
    </row>
    <row r="17" spans="1:10" ht="12.75">
      <c r="A17" s="81" t="s">
        <v>53</v>
      </c>
      <c r="B17" s="82" t="s">
        <v>202</v>
      </c>
      <c r="C17" s="90" t="str">
        <f>IF(VZZ!C17,VZZ!D17/VZZ!C17-1," ")</f>
        <v> </v>
      </c>
      <c r="D17" s="90" t="str">
        <f>IF(VZZ!D17,VZZ!E17/VZZ!D17-1," ")</f>
        <v> </v>
      </c>
      <c r="E17" s="90" t="str">
        <f>IF(VZZ!E17,VZZ!F17/VZZ!E17-1," ")</f>
        <v> </v>
      </c>
      <c r="F17" s="90">
        <f>IF(VZZ!F17,VZZ!G17/VZZ!F17-1," ")</f>
        <v>0.10436544410750281</v>
      </c>
      <c r="G17" s="90">
        <f>IF(VZZ!G17,VZZ!H17/VZZ!G17-1," ")</f>
        <v>0.04569177719856565</v>
      </c>
      <c r="H17" s="90">
        <f>IF(VZZ!H17,VZZ!I17/VZZ!H17-1," ")</f>
        <v>0.0763701794688425</v>
      </c>
      <c r="I17" s="90">
        <f>IF(VZZ!I17,VZZ!J17/VZZ!I17-1," ")</f>
        <v>0.2231983433220508</v>
      </c>
      <c r="J17" s="90">
        <f>IF(VZZ!J17,VZZ!K17/VZZ!J17-1," ")</f>
        <v>0.07648122981787919</v>
      </c>
    </row>
    <row r="18" spans="1:10" ht="12.75">
      <c r="A18" s="102" t="s">
        <v>192</v>
      </c>
      <c r="B18" s="52" t="s">
        <v>203</v>
      </c>
      <c r="C18" s="101" t="str">
        <f>IF(VZZ!C18,VZZ!D18/VZZ!C18-1," ")</f>
        <v> </v>
      </c>
      <c r="D18" s="101" t="str">
        <f>IF(VZZ!D18,VZZ!E18/VZZ!D18-1," ")</f>
        <v> </v>
      </c>
      <c r="E18" s="101" t="str">
        <f>IF(VZZ!E18,VZZ!F18/VZZ!E18-1," ")</f>
        <v> </v>
      </c>
      <c r="F18" s="101">
        <f>IF(VZZ!F18,VZZ!G18/VZZ!F18-1," ")</f>
        <v>0.4022130692288126</v>
      </c>
      <c r="G18" s="101">
        <f>IF(VZZ!G18,VZZ!H18/VZZ!G18-1," ")</f>
        <v>0.07649538676718337</v>
      </c>
      <c r="H18" s="101">
        <f>IF(VZZ!H18,VZZ!I18/VZZ!H18-1," ")</f>
        <v>0.05281499485116514</v>
      </c>
      <c r="I18" s="101">
        <f>IF(VZZ!I18,VZZ!J18/VZZ!I18-1," ")</f>
        <v>0.0032086902060437517</v>
      </c>
      <c r="J18" s="101">
        <f>IF(VZZ!J18,VZZ!K18/VZZ!J18-1," ")</f>
        <v>0.06834680086034806</v>
      </c>
    </row>
    <row r="19" spans="1:10" ht="12.75">
      <c r="A19" s="78" t="s">
        <v>89</v>
      </c>
      <c r="B19" s="83" t="s">
        <v>204</v>
      </c>
      <c r="C19" s="89" t="str">
        <f>IF(VZZ!C19,VZZ!D19/VZZ!C19-1," ")</f>
        <v> </v>
      </c>
      <c r="D19" s="89" t="str">
        <f>IF(VZZ!D19,VZZ!E19/VZZ!D19-1," ")</f>
        <v> </v>
      </c>
      <c r="E19" s="89" t="str">
        <f>IF(VZZ!E19,VZZ!F19/VZZ!E19-1," ")</f>
        <v> </v>
      </c>
      <c r="F19" s="89">
        <f>IF(VZZ!F19,VZZ!G19/VZZ!F19-1," ")</f>
        <v>0.16159253931813633</v>
      </c>
      <c r="G19" s="89">
        <f>IF(VZZ!G19,VZZ!H19/VZZ!G19-1," ")</f>
        <v>0.09221792595569145</v>
      </c>
      <c r="H19" s="89">
        <f>IF(VZZ!H19,VZZ!I19/VZZ!H19-1," ")</f>
        <v>0.031417810934515344</v>
      </c>
      <c r="I19" s="89">
        <f>IF(VZZ!I19,VZZ!J19/VZZ!I19-1," ")</f>
        <v>-0.01662954065662081</v>
      </c>
      <c r="J19" s="89">
        <f>IF(VZZ!J19,VZZ!K19/VZZ!J19-1," ")</f>
        <v>0.12562849037943358</v>
      </c>
    </row>
    <row r="20" spans="1:10" ht="12.75">
      <c r="A20" s="81" t="s">
        <v>51</v>
      </c>
      <c r="B20" s="79" t="s">
        <v>205</v>
      </c>
      <c r="C20" s="89" t="str">
        <f>IF(VZZ!C20,VZZ!D20/VZZ!C20-1," ")</f>
        <v> </v>
      </c>
      <c r="D20" s="89" t="str">
        <f>IF(VZZ!D20,VZZ!E20/VZZ!D20-1," ")</f>
        <v> </v>
      </c>
      <c r="E20" s="89" t="str">
        <f>IF(VZZ!E20,VZZ!F20/VZZ!E20-1," ")</f>
        <v> </v>
      </c>
      <c r="F20" s="89">
        <f>IF(VZZ!F20,VZZ!G20/VZZ!F20-1," ")</f>
        <v>0.15480347991403542</v>
      </c>
      <c r="G20" s="89">
        <f>IF(VZZ!G20,VZZ!H20/VZZ!G20-1," ")</f>
        <v>0.09111965571078984</v>
      </c>
      <c r="H20" s="89">
        <f>IF(VZZ!H20,VZZ!I20/VZZ!H20-1," ")</f>
        <v>0.039418617165758674</v>
      </c>
      <c r="I20" s="89">
        <f>IF(VZZ!I20,VZZ!J20/VZZ!I20-1," ")</f>
        <v>-0.028224112529608658</v>
      </c>
      <c r="J20" s="89">
        <f>IF(VZZ!J20,VZZ!K20/VZZ!J20-1," ")</f>
        <v>0.11385055015977619</v>
      </c>
    </row>
    <row r="21" spans="1:10" ht="12.75">
      <c r="A21" s="81" t="s">
        <v>53</v>
      </c>
      <c r="B21" s="82" t="s">
        <v>206</v>
      </c>
      <c r="C21" s="90" t="str">
        <f>IF(VZZ!C21,VZZ!D21/VZZ!C21-1," ")</f>
        <v> </v>
      </c>
      <c r="D21" s="90" t="str">
        <f>IF(VZZ!D21,VZZ!E21/VZZ!D21-1," ")</f>
        <v> </v>
      </c>
      <c r="E21" s="90" t="str">
        <f>IF(VZZ!E21,VZZ!F21/VZZ!E21-1," ")</f>
        <v> </v>
      </c>
      <c r="F21" s="90">
        <f>IF(VZZ!F21,VZZ!G21/VZZ!F21-1," ")</f>
        <v>0.3076923076923077</v>
      </c>
      <c r="G21" s="90">
        <f>IF(VZZ!G21,VZZ!H21/VZZ!G21-1," ")</f>
        <v>-0.2941176470588235</v>
      </c>
      <c r="H21" s="90">
        <f>IF(VZZ!H21,VZZ!I21/VZZ!H21-1," ")</f>
        <v>0.33333333333333326</v>
      </c>
      <c r="I21" s="90">
        <f>IF(VZZ!I21,VZZ!J21/VZZ!I21-1," ")</f>
        <v>0.125</v>
      </c>
      <c r="J21" s="90">
        <f>IF(VZZ!J21,VZZ!K21/VZZ!J21-1," ")</f>
        <v>-0.6944444444444444</v>
      </c>
    </row>
    <row r="22" spans="1:10" ht="12.75">
      <c r="A22" s="81" t="s">
        <v>55</v>
      </c>
      <c r="B22" s="82" t="s">
        <v>207</v>
      </c>
      <c r="C22" s="90" t="str">
        <f>IF(VZZ!C22,VZZ!D22/VZZ!C22-1," ")</f>
        <v> </v>
      </c>
      <c r="D22" s="90" t="str">
        <f>IF(VZZ!D22,VZZ!E22/VZZ!D22-1," ")</f>
        <v> </v>
      </c>
      <c r="E22" s="90" t="str">
        <f>IF(VZZ!E22,VZZ!F22/VZZ!E22-1," ")</f>
        <v> </v>
      </c>
      <c r="F22" s="90">
        <f>IF(VZZ!F22,VZZ!G22/VZZ!F22-1," ")</f>
        <v>0.1728550610237416</v>
      </c>
      <c r="G22" s="90">
        <f>IF(VZZ!G22,VZZ!H22/VZZ!G22-1," ")</f>
        <v>0.09701603613631371</v>
      </c>
      <c r="H22" s="90">
        <f>IF(VZZ!H22,VZZ!I22/VZZ!H22-1," ")</f>
        <v>0.008945979028713857</v>
      </c>
      <c r="I22" s="90">
        <f>IF(VZZ!I22,VZZ!J22/VZZ!I22-1," ")</f>
        <v>-0.0044055567898780845</v>
      </c>
      <c r="J22" s="90">
        <f>IF(VZZ!J22,VZZ!K22/VZZ!J22-1," ")</f>
        <v>0.10701166604514323</v>
      </c>
    </row>
    <row r="23" spans="1:10" ht="12.75">
      <c r="A23" s="81" t="s">
        <v>57</v>
      </c>
      <c r="B23" s="82" t="s">
        <v>208</v>
      </c>
      <c r="C23" s="90" t="str">
        <f>IF(VZZ!C23,VZZ!D23/VZZ!C23-1," ")</f>
        <v> </v>
      </c>
      <c r="D23" s="90" t="str">
        <f>IF(VZZ!D23,VZZ!E23/VZZ!D23-1," ")</f>
        <v> </v>
      </c>
      <c r="E23" s="90" t="str">
        <f>IF(VZZ!E23,VZZ!F23/VZZ!E23-1," ")</f>
        <v> </v>
      </c>
      <c r="F23" s="90">
        <f>IF(VZZ!F23,VZZ!G23/VZZ!F23-1," ")</f>
        <v>0.3534174194648032</v>
      </c>
      <c r="G23" s="90">
        <f>IF(VZZ!G23,VZZ!H23/VZZ!G23-1," ")</f>
        <v>0.06895031799005102</v>
      </c>
      <c r="H23" s="90">
        <f>IF(VZZ!H23,VZZ!I23/VZZ!H23-1," ")</f>
        <v>0.016140433553251565</v>
      </c>
      <c r="I23" s="90">
        <f>IF(VZZ!I23,VZZ!J23/VZZ!I23-1," ")</f>
        <v>0.41994202898550714</v>
      </c>
      <c r="J23" s="90">
        <f>IF(VZZ!J23,VZZ!K23/VZZ!J23-1," ")</f>
        <v>0.8703764187147873</v>
      </c>
    </row>
    <row r="24" spans="1:10" ht="12.75">
      <c r="A24" s="78" t="s">
        <v>116</v>
      </c>
      <c r="B24" s="79" t="s">
        <v>209</v>
      </c>
      <c r="C24" s="89" t="str">
        <f>IF(VZZ!C24,VZZ!D24/VZZ!C24-1," ")</f>
        <v> </v>
      </c>
      <c r="D24" s="89" t="str">
        <f>IF(VZZ!D24,VZZ!E24/VZZ!D24-1," ")</f>
        <v> </v>
      </c>
      <c r="E24" s="89" t="str">
        <f>IF(VZZ!E24,VZZ!F24/VZZ!E24-1," ")</f>
        <v> </v>
      </c>
      <c r="F24" s="89">
        <f>IF(VZZ!F24,VZZ!G24/VZZ!F24-1," ")</f>
        <v>-0.08313517468447051</v>
      </c>
      <c r="G24" s="89">
        <f>IF(VZZ!G24,VZZ!H24/VZZ!G24-1," ")</f>
        <v>0.0840897755610972</v>
      </c>
      <c r="H24" s="89">
        <f>IF(VZZ!H24,VZZ!I24/VZZ!H24-1," ")</f>
        <v>-0.31376518218623484</v>
      </c>
      <c r="I24" s="89">
        <f>IF(VZZ!I24,VZZ!J24/VZZ!I24-1," ")</f>
        <v>-0.5091177259318852</v>
      </c>
      <c r="J24" s="89">
        <f>IF(VZZ!J24,VZZ!K24/VZZ!J24-1," ")</f>
        <v>0.6241464080852226</v>
      </c>
    </row>
    <row r="25" spans="1:10" ht="12.75">
      <c r="A25" s="78" t="s">
        <v>210</v>
      </c>
      <c r="B25" s="79" t="s">
        <v>211</v>
      </c>
      <c r="C25" s="89" t="str">
        <f>IF(VZZ!C25,VZZ!D25/VZZ!C25-1," ")</f>
        <v> </v>
      </c>
      <c r="D25" s="89" t="str">
        <f>IF(VZZ!D25,VZZ!E25/VZZ!D25-1," ")</f>
        <v> </v>
      </c>
      <c r="E25" s="89" t="str">
        <f>IF(VZZ!E25,VZZ!F25/VZZ!E25-1," ")</f>
        <v> </v>
      </c>
      <c r="F25" s="89">
        <f>IF(VZZ!F25,VZZ!G25/VZZ!F25-1," ")</f>
        <v>0.48723217613164005</v>
      </c>
      <c r="G25" s="89">
        <f>IF(VZZ!G25,VZZ!H25/VZZ!G25-1," ")</f>
        <v>0.0017209235623116825</v>
      </c>
      <c r="H25" s="89">
        <f>IF(VZZ!H25,VZZ!I25/VZZ!H25-1," ")</f>
        <v>0.13309164800147788</v>
      </c>
      <c r="I25" s="89">
        <f>IF(VZZ!I25,VZZ!J25/VZZ!I25-1," ")</f>
        <v>-0.12454249777871973</v>
      </c>
      <c r="J25" s="89">
        <f>IF(VZZ!J25,VZZ!K25/VZZ!J25-1," ")</f>
        <v>0.12435307134953777</v>
      </c>
    </row>
    <row r="26" spans="1:10" ht="12.75">
      <c r="A26" s="76" t="s">
        <v>212</v>
      </c>
      <c r="B26" s="84" t="s">
        <v>213</v>
      </c>
      <c r="C26" s="88" t="str">
        <f>IF(VZZ!C26,VZZ!D26/VZZ!C26-1," ")</f>
        <v> </v>
      </c>
      <c r="D26" s="88" t="str">
        <f>IF(VZZ!D26,VZZ!E26/VZZ!D26-1," ")</f>
        <v> </v>
      </c>
      <c r="E26" s="88" t="str">
        <f>IF(VZZ!E26,VZZ!F26/VZZ!E26-1," ")</f>
        <v> </v>
      </c>
      <c r="F26" s="88">
        <f>IF(VZZ!F26,VZZ!G26/VZZ!F26-1," ")</f>
        <v>-0.12014182566376386</v>
      </c>
      <c r="G26" s="88">
        <f>IF(VZZ!G26,VZZ!H26/VZZ!G26-1," ")</f>
        <v>0.26682889366365514</v>
      </c>
      <c r="H26" s="88">
        <f>IF(VZZ!H26,VZZ!I26/VZZ!H26-1," ")</f>
        <v>0.034541479064635006</v>
      </c>
      <c r="I26" s="88">
        <f>IF(VZZ!I26,VZZ!J26/VZZ!I26-1," ")</f>
        <v>0.3931985778245983</v>
      </c>
      <c r="J26" s="88">
        <f>IF(VZZ!J26,VZZ!K26/VZZ!J26-1," ")</f>
        <v>0.04787357218134303</v>
      </c>
    </row>
    <row r="27" spans="1:10" ht="12.75">
      <c r="A27" s="81" t="s">
        <v>51</v>
      </c>
      <c r="B27" s="82" t="s">
        <v>214</v>
      </c>
      <c r="C27" s="90" t="str">
        <f>IF(VZZ!C27,VZZ!D27/VZZ!C27-1," ")</f>
        <v> </v>
      </c>
      <c r="D27" s="90" t="str">
        <f>IF(VZZ!D27,VZZ!E27/VZZ!D27-1," ")</f>
        <v> </v>
      </c>
      <c r="E27" s="90" t="str">
        <f>IF(VZZ!E27,VZZ!F27/VZZ!E27-1," ")</f>
        <v> </v>
      </c>
      <c r="F27" s="90">
        <f>IF(VZZ!F27,VZZ!G27/VZZ!F27-1," ")</f>
        <v>0.3000970052217704</v>
      </c>
      <c r="G27" s="90">
        <f>IF(VZZ!G27,VZZ!H27/VZZ!G27-1," ")</f>
        <v>-0.20031433061865977</v>
      </c>
      <c r="H27" s="90">
        <f>IF(VZZ!H27,VZZ!I27/VZZ!H27-1," ")</f>
        <v>0.4833541778333632</v>
      </c>
      <c r="I27" s="90">
        <f>IF(VZZ!I27,VZZ!J27/VZZ!I27-1," ")</f>
        <v>-0.47617135744971295</v>
      </c>
      <c r="J27" s="90">
        <f>IF(VZZ!J27,VZZ!K27/VZZ!J27-1," ")</f>
        <v>0.19192151452441175</v>
      </c>
    </row>
    <row r="28" spans="1:10" ht="12.75">
      <c r="A28" s="81" t="s">
        <v>53</v>
      </c>
      <c r="B28" s="82" t="s">
        <v>215</v>
      </c>
      <c r="C28" s="90" t="str">
        <f>IF(VZZ!C28,VZZ!D28/VZZ!C28-1," ")</f>
        <v> </v>
      </c>
      <c r="D28" s="90" t="str">
        <f>IF(VZZ!D28,VZZ!E28/VZZ!D28-1," ")</f>
        <v> </v>
      </c>
      <c r="E28" s="90" t="str">
        <f>IF(VZZ!E28,VZZ!F28/VZZ!E28-1," ")</f>
        <v> </v>
      </c>
      <c r="F28" s="90">
        <f>IF(VZZ!F28,VZZ!G28/VZZ!F28-1," ")</f>
        <v>-0.3646889262551045</v>
      </c>
      <c r="G28" s="90">
        <f>IF(VZZ!G28,VZZ!H28/VZZ!G28-1," ")</f>
        <v>0.8231246218995765</v>
      </c>
      <c r="H28" s="90">
        <f>IF(VZZ!H28,VZZ!I28/VZZ!H28-1," ")</f>
        <v>-0.1998942303704011</v>
      </c>
      <c r="I28" s="90">
        <f>IF(VZZ!I28,VZZ!J28/VZZ!I28-1," ")</f>
        <v>1.2350989515157011</v>
      </c>
      <c r="J28" s="90">
        <f>IF(VZZ!J28,VZZ!K28/VZZ!J28-1," ")</f>
        <v>0.01518050771782109</v>
      </c>
    </row>
    <row r="29" spans="1:10" ht="12.75">
      <c r="A29" s="78" t="s">
        <v>216</v>
      </c>
      <c r="B29" s="79" t="s">
        <v>217</v>
      </c>
      <c r="C29" s="89" t="str">
        <f>IF(VZZ!C29,VZZ!D29/VZZ!C29-1," ")</f>
        <v> </v>
      </c>
      <c r="D29" s="89" t="str">
        <f>IF(VZZ!D29,VZZ!E29/VZZ!D29-1," ")</f>
        <v> </v>
      </c>
      <c r="E29" s="89" t="str">
        <f>IF(VZZ!E29,VZZ!F29/VZZ!E29-1," ")</f>
        <v> </v>
      </c>
      <c r="F29" s="89">
        <f>IF(VZZ!F29,VZZ!G29/VZZ!F29-1," ")</f>
        <v>0.19331636853528922</v>
      </c>
      <c r="G29" s="89">
        <f>IF(VZZ!G29,VZZ!H29/VZZ!G29-1," ")</f>
        <v>0.2839267682311104</v>
      </c>
      <c r="H29" s="89">
        <f>IF(VZZ!H29,VZZ!I29/VZZ!H29-1," ")</f>
        <v>0.0944760341559685</v>
      </c>
      <c r="I29" s="89">
        <f>IF(VZZ!I29,VZZ!J29/VZZ!I29-1," ")</f>
        <v>0.1167249875026779</v>
      </c>
      <c r="J29" s="89">
        <f>IF(VZZ!J29,VZZ!K29/VZZ!J29-1," ")</f>
        <v>0.43442845723421253</v>
      </c>
    </row>
    <row r="30" spans="1:10" ht="12.75">
      <c r="A30" s="81" t="s">
        <v>51</v>
      </c>
      <c r="B30" s="82" t="s">
        <v>218</v>
      </c>
      <c r="C30" s="90" t="str">
        <f>IF(VZZ!C30,VZZ!D30/VZZ!C30-1," ")</f>
        <v> </v>
      </c>
      <c r="D30" s="90" t="str">
        <f>IF(VZZ!D30,VZZ!E30/VZZ!D30-1," ")</f>
        <v> </v>
      </c>
      <c r="E30" s="90" t="str">
        <f>IF(VZZ!E30,VZZ!F30/VZZ!E30-1," ")</f>
        <v> </v>
      </c>
      <c r="F30" s="90">
        <f>IF(VZZ!F30,VZZ!G30/VZZ!F30-1," ")</f>
        <v>1.2756423720506898</v>
      </c>
      <c r="G30" s="90">
        <f>IF(VZZ!G30,VZZ!H30/VZZ!G30-1," ")</f>
        <v>-0.18424965900583534</v>
      </c>
      <c r="H30" s="90">
        <f>IF(VZZ!H30,VZZ!I30/VZZ!H30-1," ")</f>
        <v>0.11110971424261096</v>
      </c>
      <c r="I30" s="90">
        <f>IF(VZZ!I30,VZZ!J30/VZZ!I30-1," ")</f>
        <v>-0.7746687636482954</v>
      </c>
      <c r="J30" s="90">
        <f>IF(VZZ!J30,VZZ!K30/VZZ!J30-1," ")</f>
        <v>2.702485563645493</v>
      </c>
    </row>
    <row r="31" spans="1:10" ht="12.75">
      <c r="A31" s="81" t="s">
        <v>53</v>
      </c>
      <c r="B31" s="82" t="s">
        <v>219</v>
      </c>
      <c r="C31" s="90" t="str">
        <f>IF(VZZ!C31,VZZ!D31/VZZ!C31-1," ")</f>
        <v> </v>
      </c>
      <c r="D31" s="90" t="str">
        <f>IF(VZZ!D31,VZZ!E31/VZZ!D31-1," ")</f>
        <v> </v>
      </c>
      <c r="E31" s="90" t="str">
        <f>IF(VZZ!E31,VZZ!F31/VZZ!E31-1," ")</f>
        <v> </v>
      </c>
      <c r="F31" s="90">
        <f>IF(VZZ!F31,VZZ!G31/VZZ!F31-1," ")</f>
        <v>-0.31765846564052846</v>
      </c>
      <c r="G31" s="90">
        <f>IF(VZZ!G31,VZZ!H31/VZZ!G31-1," ")</f>
        <v>1.0210721782657841</v>
      </c>
      <c r="H31" s="90">
        <f>IF(VZZ!H31,VZZ!I31/VZZ!H31-1," ")</f>
        <v>0.08390524507649899</v>
      </c>
      <c r="I31" s="90">
        <f>IF(VZZ!I31,VZZ!J31/VZZ!I31-1," ")</f>
        <v>0.6974282618470224</v>
      </c>
      <c r="J31" s="90">
        <f>IF(VZZ!J31,VZZ!K31/VZZ!J31-1," ")</f>
        <v>0.2382873396009293</v>
      </c>
    </row>
    <row r="32" spans="1:10" ht="12.75">
      <c r="A32" s="78" t="s">
        <v>220</v>
      </c>
      <c r="B32" s="79" t="s">
        <v>221</v>
      </c>
      <c r="C32" s="89" t="str">
        <f>IF(VZZ!C32,VZZ!D32/VZZ!C32-1," ")</f>
        <v> </v>
      </c>
      <c r="D32" s="89" t="str">
        <f>IF(VZZ!D32,VZZ!E32/VZZ!D32-1," ")</f>
        <v> </v>
      </c>
      <c r="E32" s="89" t="str">
        <f>IF(VZZ!E32,VZZ!F32/VZZ!E32-1," ")</f>
        <v> </v>
      </c>
      <c r="F32" s="89">
        <f>IF(VZZ!F32,VZZ!G32/VZZ!F32-1," ")</f>
        <v>3.324712782975423</v>
      </c>
      <c r="G32" s="89">
        <f>IF(VZZ!G32,VZZ!H32/VZZ!G32-1," ")</f>
        <v>-2.0986666965571743</v>
      </c>
      <c r="H32" s="89">
        <f>IF(VZZ!H32,VZZ!I32/VZZ!H32-1," ")</f>
        <v>0.33014171011151117</v>
      </c>
      <c r="I32" s="89">
        <f>IF(VZZ!I32,VZZ!J32/VZZ!I32-1," ")</f>
        <v>-0.76201616088789</v>
      </c>
      <c r="J32" s="89">
        <f>IF(VZZ!J32,VZZ!K32/VZZ!J32-1," ")</f>
        <v>2.56730319877528</v>
      </c>
    </row>
    <row r="33" spans="1:10" ht="12.75">
      <c r="A33" s="55"/>
      <c r="B33" s="82" t="s">
        <v>222</v>
      </c>
      <c r="C33" s="90" t="str">
        <f>IF(VZZ!C33,VZZ!D33/VZZ!C33-1," ")</f>
        <v> </v>
      </c>
      <c r="D33" s="90" t="str">
        <f>IF(VZZ!D33,VZZ!E33/VZZ!D33-1," ")</f>
        <v> </v>
      </c>
      <c r="E33" s="90" t="str">
        <f>IF(VZZ!E33,VZZ!F33/VZZ!E33-1," ")</f>
        <v> </v>
      </c>
      <c r="F33" s="90" t="str">
        <f>IF(VZZ!F33,VZZ!G33/VZZ!F33-1," ")</f>
        <v> </v>
      </c>
      <c r="G33" s="90" t="str">
        <f>IF(VZZ!G33,VZZ!H33/VZZ!G33-1," ")</f>
        <v> </v>
      </c>
      <c r="H33" s="90" t="str">
        <f>IF(VZZ!H33,VZZ!I33/VZZ!H33-1," ")</f>
        <v> </v>
      </c>
      <c r="I33" s="90" t="str">
        <f>IF(VZZ!I33,VZZ!J33/VZZ!I33-1," ")</f>
        <v> </v>
      </c>
      <c r="J33" s="90" t="str">
        <f>IF(VZZ!J33,VZZ!K33/VZZ!J33-1," ")</f>
        <v> </v>
      </c>
    </row>
    <row r="34" spans="1:10" ht="12.75">
      <c r="A34" s="76" t="s">
        <v>223</v>
      </c>
      <c r="B34" s="84" t="s">
        <v>224</v>
      </c>
      <c r="C34" s="88" t="str">
        <f>IF(VZZ!C34,VZZ!D34/VZZ!C34-1," ")</f>
        <v> </v>
      </c>
      <c r="D34" s="88" t="str">
        <f>IF(VZZ!D34,VZZ!E34/VZZ!D34-1," ")</f>
        <v> </v>
      </c>
      <c r="E34" s="88" t="str">
        <f>IF(VZZ!E34,VZZ!F34/VZZ!E34-1," ")</f>
        <v> </v>
      </c>
      <c r="F34" s="88">
        <f>IF(VZZ!F34,VZZ!G34/VZZ!F34-1," ")</f>
        <v>-0.5363808476853549</v>
      </c>
      <c r="G34" s="88">
        <f>IF(VZZ!G34,VZZ!H34/VZZ!G34-1," ")</f>
        <v>-0.2560299289976684</v>
      </c>
      <c r="H34" s="88">
        <f>IF(VZZ!H34,VZZ!I34/VZZ!H34-1," ")</f>
        <v>0.7960585725162455</v>
      </c>
      <c r="I34" s="88">
        <f>IF(VZZ!I34,VZZ!J34/VZZ!I34-1," ")</f>
        <v>0.0007098071690523344</v>
      </c>
      <c r="J34" s="88">
        <f>IF(VZZ!J34,VZZ!K34/VZZ!J34-1," ")</f>
        <v>-0.14588012767466607</v>
      </c>
    </row>
    <row r="35" spans="1:10" ht="12.75">
      <c r="A35" s="78" t="s">
        <v>225</v>
      </c>
      <c r="B35" s="79" t="s">
        <v>226</v>
      </c>
      <c r="C35" s="89" t="str">
        <f>IF(VZZ!C35,VZZ!D35/VZZ!C35-1," ")</f>
        <v> </v>
      </c>
      <c r="D35" s="89" t="str">
        <f>IF(VZZ!D35,VZZ!E35/VZZ!D35-1," ")</f>
        <v> </v>
      </c>
      <c r="E35" s="89" t="str">
        <f>IF(VZZ!E35,VZZ!F35/VZZ!E35-1," ")</f>
        <v> </v>
      </c>
      <c r="F35" s="89">
        <f>IF(VZZ!F35,VZZ!G35/VZZ!F35-1," ")</f>
        <v>0.1529435026959609</v>
      </c>
      <c r="G35" s="89">
        <f>IF(VZZ!G35,VZZ!H35/VZZ!G35-1," ")</f>
        <v>1.271628716920398</v>
      </c>
      <c r="H35" s="89">
        <f>IF(VZZ!H35,VZZ!I35/VZZ!H35-1," ")</f>
        <v>-0.5752407168658606</v>
      </c>
      <c r="I35" s="89">
        <f>IF(VZZ!I35,VZZ!J35/VZZ!I35-1," ")</f>
        <v>0.21941182100326762</v>
      </c>
      <c r="J35" s="89">
        <f>IF(VZZ!J35,VZZ!K35/VZZ!J35-1," ")</f>
        <v>0.018253372052607464</v>
      </c>
    </row>
    <row r="36" spans="1:10" ht="12.75">
      <c r="A36" s="76" t="s">
        <v>227</v>
      </c>
      <c r="B36" s="84" t="s">
        <v>228</v>
      </c>
      <c r="C36" s="88" t="str">
        <f>IF(VZZ!C36,VZZ!D36/VZZ!C36-1," ")</f>
        <v> </v>
      </c>
      <c r="D36" s="88" t="str">
        <f>IF(VZZ!D36,VZZ!E36/VZZ!D36-1," ")</f>
        <v> </v>
      </c>
      <c r="E36" s="88" t="str">
        <f>IF(VZZ!E36,VZZ!F36/VZZ!E36-1," ")</f>
        <v> </v>
      </c>
      <c r="F36" s="88" t="str">
        <f>IF(VZZ!F36,VZZ!G36/VZZ!F36-1," ")</f>
        <v> </v>
      </c>
      <c r="G36" s="88" t="str">
        <f>IF(VZZ!G36,VZZ!H36/VZZ!G36-1," ")</f>
        <v> </v>
      </c>
      <c r="H36" s="88" t="str">
        <f>IF(VZZ!H36,VZZ!I36/VZZ!H36-1," ")</f>
        <v> </v>
      </c>
      <c r="I36" s="88" t="str">
        <f>IF(VZZ!I36,VZZ!J36/VZZ!I36-1," ")</f>
        <v> </v>
      </c>
      <c r="J36" s="88" t="str">
        <f>IF(VZZ!J36,VZZ!K36/VZZ!J36-1," ")</f>
        <v> </v>
      </c>
    </row>
    <row r="37" spans="1:10" ht="12.75">
      <c r="A37" s="78" t="s">
        <v>188</v>
      </c>
      <c r="B37" s="79" t="s">
        <v>229</v>
      </c>
      <c r="C37" s="89" t="str">
        <f>IF(VZZ!C37,VZZ!D37/VZZ!C37-1," ")</f>
        <v> </v>
      </c>
      <c r="D37" s="89" t="str">
        <f>IF(VZZ!D37,VZZ!E37/VZZ!D37-1," ")</f>
        <v> </v>
      </c>
      <c r="E37" s="89" t="str">
        <f>IF(VZZ!E37,VZZ!F37/VZZ!E37-1," ")</f>
        <v> </v>
      </c>
      <c r="F37" s="89" t="str">
        <f>IF(VZZ!F37,VZZ!G37/VZZ!F37-1," ")</f>
        <v> </v>
      </c>
      <c r="G37" s="89" t="str">
        <f>IF(VZZ!G37,VZZ!H37/VZZ!G37-1," ")</f>
        <v> </v>
      </c>
      <c r="H37" s="89" t="str">
        <f>IF(VZZ!H37,VZZ!I37/VZZ!H37-1," ")</f>
        <v> </v>
      </c>
      <c r="I37" s="89" t="str">
        <f>IF(VZZ!I37,VZZ!J37/VZZ!I37-1," ")</f>
        <v> </v>
      </c>
      <c r="J37" s="89" t="str">
        <f>IF(VZZ!J37,VZZ!K37/VZZ!J37-1," ")</f>
        <v> </v>
      </c>
    </row>
    <row r="38" spans="1:10" ht="12.75">
      <c r="A38" s="52" t="s">
        <v>230</v>
      </c>
      <c r="B38" s="85" t="s">
        <v>231</v>
      </c>
      <c r="C38" s="101" t="str">
        <f>IF(VZZ!C38,VZZ!D38/VZZ!C38-1," ")</f>
        <v> </v>
      </c>
      <c r="D38" s="101" t="str">
        <f>IF(VZZ!D38,VZZ!E38/VZZ!D38-1," ")</f>
        <v> </v>
      </c>
      <c r="E38" s="101" t="str">
        <f>IF(VZZ!E38,VZZ!F38/VZZ!E38-1," ")</f>
        <v> </v>
      </c>
      <c r="F38" s="101">
        <f>IF(VZZ!F38,VZZ!G38/VZZ!F38-1," ")</f>
        <v>0.3691061963449378</v>
      </c>
      <c r="G38" s="101">
        <f>IF(VZZ!G38,VZZ!H38/VZZ!G38-1," ")</f>
        <v>0.1447105058947411</v>
      </c>
      <c r="H38" s="101">
        <f>IF(VZZ!H38,VZZ!I38/VZZ!H38-1," ")</f>
        <v>0.10984580883925621</v>
      </c>
      <c r="I38" s="101">
        <f>IF(VZZ!I38,VZZ!J38/VZZ!I38-1," ")</f>
        <v>0.009516591581215428</v>
      </c>
      <c r="J38" s="101">
        <f>IF(VZZ!J38,VZZ!K38/VZZ!J38-1," ")</f>
        <v>0.04492331701731889</v>
      </c>
    </row>
    <row r="39" spans="1:10" ht="12.75">
      <c r="A39" s="76" t="s">
        <v>232</v>
      </c>
      <c r="B39" s="84" t="s">
        <v>233</v>
      </c>
      <c r="C39" s="88" t="str">
        <f>IF(VZZ!C39,VZZ!D39/VZZ!C39-1," ")</f>
        <v> </v>
      </c>
      <c r="D39" s="88" t="str">
        <f>IF(VZZ!D39,VZZ!E39/VZZ!D39-1," ")</f>
        <v> </v>
      </c>
      <c r="E39" s="88" t="str">
        <f>IF(VZZ!E39,VZZ!F39/VZZ!E39-1," ")</f>
        <v> </v>
      </c>
      <c r="F39" s="88">
        <f>IF(VZZ!F39,VZZ!G39/VZZ!F39-1," ")</f>
        <v>-0.17721278405702312</v>
      </c>
      <c r="G39" s="88">
        <f>IF(VZZ!G39,VZZ!H39/VZZ!G39-1," ")</f>
        <v>-0.9999378703880711</v>
      </c>
      <c r="H39" s="88">
        <f>IF(VZZ!H39,VZZ!I39/VZZ!H39-1," ")</f>
        <v>551.0512820512821</v>
      </c>
      <c r="I39" s="88">
        <f>IF(VZZ!I39,VZZ!J39/VZZ!I39-1," ")</f>
        <v>-1</v>
      </c>
      <c r="J39" s="88" t="str">
        <f>IF(VZZ!J39,VZZ!K39/VZZ!J39-1," ")</f>
        <v> </v>
      </c>
    </row>
    <row r="40" spans="1:10" ht="12.75">
      <c r="A40" s="78" t="s">
        <v>234</v>
      </c>
      <c r="B40" s="79" t="s">
        <v>235</v>
      </c>
      <c r="C40" s="89" t="str">
        <f>IF(VZZ!C40,VZZ!D40/VZZ!C40-1," ")</f>
        <v> </v>
      </c>
      <c r="D40" s="89" t="str">
        <f>IF(VZZ!D40,VZZ!E40/VZZ!D40-1," ")</f>
        <v> </v>
      </c>
      <c r="E40" s="89" t="str">
        <f>IF(VZZ!E40,VZZ!F40/VZZ!E40-1," ")</f>
        <v> </v>
      </c>
      <c r="F40" s="89">
        <f>IF(VZZ!F40,VZZ!G40/VZZ!F40-1," ")</f>
        <v>-0.1768221916525584</v>
      </c>
      <c r="G40" s="89">
        <f>IF(VZZ!G40,VZZ!H40/VZZ!G40-1," ")</f>
        <v>-0.9979465366724017</v>
      </c>
      <c r="H40" s="89">
        <f>IF(VZZ!H40,VZZ!I40/VZZ!H40-1," ")</f>
        <v>22.671062839410396</v>
      </c>
      <c r="I40" s="89">
        <f>IF(VZZ!I40,VZZ!J40/VZZ!I40-1," ")</f>
        <v>-1</v>
      </c>
      <c r="J40" s="89" t="str">
        <f>IF(VZZ!J40,VZZ!K40/VZZ!J40-1," ")</f>
        <v> </v>
      </c>
    </row>
    <row r="41" spans="1:10" ht="12.75">
      <c r="A41" s="76" t="s">
        <v>236</v>
      </c>
      <c r="B41" s="77" t="s">
        <v>237</v>
      </c>
      <c r="C41" s="88" t="str">
        <f>IF(VZZ!C41,VZZ!D41/VZZ!C41-1," ")</f>
        <v> </v>
      </c>
      <c r="D41" s="88" t="str">
        <f>IF(VZZ!D41,VZZ!E41/VZZ!D41-1," ")</f>
        <v> </v>
      </c>
      <c r="E41" s="88" t="str">
        <f>IF(VZZ!E41,VZZ!F41/VZZ!E41-1," ")</f>
        <v> </v>
      </c>
      <c r="F41" s="88" t="str">
        <f>IF(VZZ!F41,VZZ!G41/VZZ!F41-1," ")</f>
        <v> </v>
      </c>
      <c r="G41" s="88" t="str">
        <f>IF(VZZ!G41,VZZ!H41/VZZ!G41-1," ")</f>
        <v> </v>
      </c>
      <c r="H41" s="88" t="str">
        <f>IF(VZZ!H41,VZZ!I41/VZZ!H41-1," ")</f>
        <v> </v>
      </c>
      <c r="I41" s="88" t="str">
        <f>IF(VZZ!I41,VZZ!J41/VZZ!I41-1," ")</f>
        <v> </v>
      </c>
      <c r="J41" s="88" t="str">
        <f>IF(VZZ!J41,VZZ!K41/VZZ!J41-1," ")</f>
        <v> </v>
      </c>
    </row>
    <row r="42" spans="1:10" ht="12.75">
      <c r="A42" s="81" t="s">
        <v>51</v>
      </c>
      <c r="B42" s="82" t="s">
        <v>238</v>
      </c>
      <c r="C42" s="90" t="str">
        <f>IF(VZZ!C42,VZZ!D42/VZZ!C42-1," ")</f>
        <v> </v>
      </c>
      <c r="D42" s="90" t="str">
        <f>IF(VZZ!D42,VZZ!E42/VZZ!D42-1," ")</f>
        <v> </v>
      </c>
      <c r="E42" s="90" t="str">
        <f>IF(VZZ!E42,VZZ!F42/VZZ!E42-1," ")</f>
        <v> </v>
      </c>
      <c r="F42" s="90" t="str">
        <f>IF(VZZ!F42,VZZ!G42/VZZ!F42-1," ")</f>
        <v> </v>
      </c>
      <c r="G42" s="90" t="str">
        <f>IF(VZZ!G42,VZZ!H42/VZZ!G42-1," ")</f>
        <v> </v>
      </c>
      <c r="H42" s="90" t="str">
        <f>IF(VZZ!H42,VZZ!I42/VZZ!H42-1," ")</f>
        <v> </v>
      </c>
      <c r="I42" s="90" t="str">
        <f>IF(VZZ!I42,VZZ!J42/VZZ!I42-1," ")</f>
        <v> </v>
      </c>
      <c r="J42" s="90" t="str">
        <f>IF(VZZ!J42,VZZ!K42/VZZ!J42-1," ")</f>
        <v> </v>
      </c>
    </row>
    <row r="43" spans="1:10" ht="12.75">
      <c r="A43" s="81"/>
      <c r="B43" s="82" t="s">
        <v>239</v>
      </c>
      <c r="C43" s="90" t="str">
        <f>IF(VZZ!C43,VZZ!D43/VZZ!C43-1," ")</f>
        <v> </v>
      </c>
      <c r="D43" s="90" t="str">
        <f>IF(VZZ!D43,VZZ!E43/VZZ!D43-1," ")</f>
        <v> </v>
      </c>
      <c r="E43" s="90" t="str">
        <f>IF(VZZ!E43,VZZ!F43/VZZ!E43-1," ")</f>
        <v> </v>
      </c>
      <c r="F43" s="90" t="str">
        <f>IF(VZZ!F43,VZZ!G43/VZZ!F43-1," ")</f>
        <v> </v>
      </c>
      <c r="G43" s="90" t="str">
        <f>IF(VZZ!G43,VZZ!H43/VZZ!G43-1," ")</f>
        <v> </v>
      </c>
      <c r="H43" s="90" t="str">
        <f>IF(VZZ!H43,VZZ!I43/VZZ!H43-1," ")</f>
        <v> </v>
      </c>
      <c r="I43" s="90" t="str">
        <f>IF(VZZ!I43,VZZ!J43/VZZ!I43-1," ")</f>
        <v> </v>
      </c>
      <c r="J43" s="90" t="str">
        <f>IF(VZZ!J43,VZZ!K43/VZZ!J43-1," ")</f>
        <v> </v>
      </c>
    </row>
    <row r="44" spans="1:10" ht="12.75">
      <c r="A44" s="81" t="s">
        <v>53</v>
      </c>
      <c r="B44" s="82" t="s">
        <v>240</v>
      </c>
      <c r="C44" s="90" t="str">
        <f>IF(VZZ!C44,VZZ!D44/VZZ!C44-1," ")</f>
        <v> </v>
      </c>
      <c r="D44" s="90" t="str">
        <f>IF(VZZ!D44,VZZ!E44/VZZ!D44-1," ")</f>
        <v> </v>
      </c>
      <c r="E44" s="90" t="str">
        <f>IF(VZZ!E44,VZZ!F44/VZZ!E44-1," ")</f>
        <v> </v>
      </c>
      <c r="F44" s="90" t="str">
        <f>IF(VZZ!F44,VZZ!G44/VZZ!F44-1," ")</f>
        <v> </v>
      </c>
      <c r="G44" s="90" t="str">
        <f>IF(VZZ!G44,VZZ!H44/VZZ!G44-1," ")</f>
        <v> </v>
      </c>
      <c r="H44" s="90" t="str">
        <f>IF(VZZ!H44,VZZ!I44/VZZ!H44-1," ")</f>
        <v> </v>
      </c>
      <c r="I44" s="90" t="str">
        <f>IF(VZZ!I44,VZZ!J44/VZZ!I44-1," ")</f>
        <v> </v>
      </c>
      <c r="J44" s="90" t="str">
        <f>IF(VZZ!J44,VZZ!K44/VZZ!J44-1," ")</f>
        <v> </v>
      </c>
    </row>
    <row r="45" spans="1:10" ht="12.75">
      <c r="A45" s="81" t="s">
        <v>55</v>
      </c>
      <c r="B45" s="82" t="s">
        <v>241</v>
      </c>
      <c r="C45" s="90" t="str">
        <f>IF(VZZ!C45,VZZ!D45/VZZ!C45-1," ")</f>
        <v> </v>
      </c>
      <c r="D45" s="90" t="str">
        <f>IF(VZZ!D45,VZZ!E45/VZZ!D45-1," ")</f>
        <v> </v>
      </c>
      <c r="E45" s="90" t="str">
        <f>IF(VZZ!E45,VZZ!F45/VZZ!E45-1," ")</f>
        <v> </v>
      </c>
      <c r="F45" s="90" t="str">
        <f>IF(VZZ!F45,VZZ!G45/VZZ!F45-1," ")</f>
        <v> </v>
      </c>
      <c r="G45" s="90" t="str">
        <f>IF(VZZ!G45,VZZ!H45/VZZ!G45-1," ")</f>
        <v> </v>
      </c>
      <c r="H45" s="90" t="str">
        <f>IF(VZZ!H45,VZZ!I45/VZZ!H45-1," ")</f>
        <v> </v>
      </c>
      <c r="I45" s="90" t="str">
        <f>IF(VZZ!I45,VZZ!J45/VZZ!I45-1," ")</f>
        <v> </v>
      </c>
      <c r="J45" s="90" t="str">
        <f>IF(VZZ!J45,VZZ!K45/VZZ!J45-1," ")</f>
        <v> </v>
      </c>
    </row>
    <row r="46" spans="1:10" ht="12.75">
      <c r="A46" s="76" t="s">
        <v>242</v>
      </c>
      <c r="B46" s="84" t="s">
        <v>243</v>
      </c>
      <c r="C46" s="88" t="str">
        <f>IF(VZZ!C46,VZZ!D46/VZZ!C46-1," ")</f>
        <v> </v>
      </c>
      <c r="D46" s="88" t="str">
        <f>IF(VZZ!D46,VZZ!E46/VZZ!D46-1," ")</f>
        <v> </v>
      </c>
      <c r="E46" s="88" t="str">
        <f>IF(VZZ!E46,VZZ!F46/VZZ!E46-1," ")</f>
        <v> </v>
      </c>
      <c r="F46" s="88">
        <f>IF(VZZ!F46,VZZ!G46/VZZ!F46-1," ")</f>
        <v>-0.0735632183908046</v>
      </c>
      <c r="G46" s="88">
        <f>IF(VZZ!G46,VZZ!H46/VZZ!G46-1," ")</f>
        <v>-1</v>
      </c>
      <c r="H46" s="88" t="str">
        <f>IF(VZZ!H46,VZZ!I46/VZZ!H46-1," ")</f>
        <v> </v>
      </c>
      <c r="I46" s="88" t="str">
        <f>IF(VZZ!I46,VZZ!J46/VZZ!I46-1," ")</f>
        <v> </v>
      </c>
      <c r="J46" s="88" t="str">
        <f>IF(VZZ!J46,VZZ!K46/VZZ!J46-1," ")</f>
        <v> </v>
      </c>
    </row>
    <row r="47" spans="1:10" ht="12.75">
      <c r="A47" s="78" t="s">
        <v>244</v>
      </c>
      <c r="B47" s="79" t="s">
        <v>245</v>
      </c>
      <c r="C47" s="89" t="str">
        <f>IF(VZZ!C47,VZZ!D47/VZZ!C47-1," ")</f>
        <v> </v>
      </c>
      <c r="D47" s="89" t="str">
        <f>IF(VZZ!D47,VZZ!E47/VZZ!D47-1," ")</f>
        <v> </v>
      </c>
      <c r="E47" s="89" t="str">
        <f>IF(VZZ!E47,VZZ!F47/VZZ!E47-1," ")</f>
        <v> </v>
      </c>
      <c r="F47" s="89" t="str">
        <f>IF(VZZ!F47,VZZ!G47/VZZ!F47-1," ")</f>
        <v> </v>
      </c>
      <c r="G47" s="89" t="str">
        <f>IF(VZZ!G47,VZZ!H47/VZZ!G47-1," ")</f>
        <v> </v>
      </c>
      <c r="H47" s="89" t="str">
        <f>IF(VZZ!H47,VZZ!I47/VZZ!H47-1," ")</f>
        <v> </v>
      </c>
      <c r="I47" s="89" t="str">
        <f>IF(VZZ!I47,VZZ!J47/VZZ!I47-1," ")</f>
        <v> </v>
      </c>
      <c r="J47" s="89" t="str">
        <f>IF(VZZ!J47,VZZ!K47/VZZ!J47-1," ")</f>
        <v> </v>
      </c>
    </row>
    <row r="48" spans="1:10" ht="12.75">
      <c r="A48" s="76" t="s">
        <v>246</v>
      </c>
      <c r="B48" s="84" t="s">
        <v>247</v>
      </c>
      <c r="C48" s="88" t="str">
        <f>IF(VZZ!C48,VZZ!D48/VZZ!C48-1," ")</f>
        <v> </v>
      </c>
      <c r="D48" s="88" t="str">
        <f>IF(VZZ!D48,VZZ!E48/VZZ!D48-1," ")</f>
        <v> </v>
      </c>
      <c r="E48" s="88" t="str">
        <f>IF(VZZ!E48,VZZ!F48/VZZ!E48-1," ")</f>
        <v> </v>
      </c>
      <c r="F48" s="88" t="str">
        <f>IF(VZZ!F48,VZZ!G48/VZZ!F48-1," ")</f>
        <v> </v>
      </c>
      <c r="G48" s="88" t="str">
        <f>IF(VZZ!G48,VZZ!H48/VZZ!G48-1," ")</f>
        <v> </v>
      </c>
      <c r="H48" s="88" t="str">
        <f>IF(VZZ!H48,VZZ!I48/VZZ!H48-1," ")</f>
        <v> </v>
      </c>
      <c r="I48" s="88" t="str">
        <f>IF(VZZ!I48,VZZ!J48/VZZ!I48-1," ")</f>
        <v> </v>
      </c>
      <c r="J48" s="88">
        <f>IF(VZZ!J48,VZZ!K48/VZZ!J48-1," ")</f>
        <v>3.5107884654164145</v>
      </c>
    </row>
    <row r="49" spans="1:10" ht="12.75">
      <c r="A49" s="78" t="s">
        <v>248</v>
      </c>
      <c r="B49" s="79" t="s">
        <v>249</v>
      </c>
      <c r="C49" s="89" t="str">
        <f>IF(VZZ!C49,VZZ!D49/VZZ!C49-1," ")</f>
        <v> </v>
      </c>
      <c r="D49" s="89" t="str">
        <f>IF(VZZ!D49,VZZ!E49/VZZ!D49-1," ")</f>
        <v> </v>
      </c>
      <c r="E49" s="89" t="str">
        <f>IF(VZZ!E49,VZZ!F49/VZZ!E49-1," ")</f>
        <v> </v>
      </c>
      <c r="F49" s="89" t="str">
        <f>IF(VZZ!F49,VZZ!G49/VZZ!F49-1," ")</f>
        <v> </v>
      </c>
      <c r="G49" s="89" t="str">
        <f>IF(VZZ!G49,VZZ!H49/VZZ!G49-1," ")</f>
        <v> </v>
      </c>
      <c r="H49" s="89" t="str">
        <f>IF(VZZ!H49,VZZ!I49/VZZ!H49-1," ")</f>
        <v> </v>
      </c>
      <c r="I49" s="89" t="str">
        <f>IF(VZZ!I49,VZZ!J49/VZZ!I49-1," ")</f>
        <v> </v>
      </c>
      <c r="J49" s="89">
        <f>IF(VZZ!J49,VZZ!K49/VZZ!J49-1," ")</f>
        <v>8.748621264588945</v>
      </c>
    </row>
    <row r="50" spans="1:10" ht="12.75">
      <c r="A50" s="78" t="s">
        <v>250</v>
      </c>
      <c r="B50" s="79" t="s">
        <v>251</v>
      </c>
      <c r="C50" s="89" t="str">
        <f>IF(VZZ!C50,VZZ!D50/VZZ!C50-1," ")</f>
        <v> </v>
      </c>
      <c r="D50" s="89" t="str">
        <f>IF(VZZ!D50,VZZ!E50/VZZ!D50-1," ")</f>
        <v> </v>
      </c>
      <c r="E50" s="89" t="str">
        <f>IF(VZZ!E50,VZZ!F50/VZZ!E50-1," ")</f>
        <v> </v>
      </c>
      <c r="F50" s="89">
        <f>IF(VZZ!F50,VZZ!G50/VZZ!F50-1," ")</f>
        <v>-0.24934520691461504</v>
      </c>
      <c r="G50" s="89">
        <f>IF(VZZ!G50,VZZ!H50/VZZ!G50-1," ")</f>
        <v>-0.09909281228192601</v>
      </c>
      <c r="H50" s="89">
        <f>IF(VZZ!H50,VZZ!I50/VZZ!H50-1," ")</f>
        <v>-0.8197779499096307</v>
      </c>
      <c r="I50" s="89">
        <f>IF(VZZ!I50,VZZ!J50/VZZ!I50-1," ")</f>
        <v>-4.141833810888253</v>
      </c>
      <c r="J50" s="89">
        <f>IF(VZZ!J50,VZZ!K50/VZZ!J50-1," ")</f>
        <v>63.882352941176464</v>
      </c>
    </row>
    <row r="51" spans="1:10" ht="12.75">
      <c r="A51" s="76" t="s">
        <v>252</v>
      </c>
      <c r="B51" s="84" t="s">
        <v>253</v>
      </c>
      <c r="C51" s="88" t="str">
        <f>IF(VZZ!C51,VZZ!D51/VZZ!C51-1," ")</f>
        <v> </v>
      </c>
      <c r="D51" s="88" t="str">
        <f>IF(VZZ!D51,VZZ!E51/VZZ!D51-1," ")</f>
        <v> </v>
      </c>
      <c r="E51" s="88" t="str">
        <f>IF(VZZ!E51,VZZ!F51/VZZ!E51-1," ")</f>
        <v> </v>
      </c>
      <c r="F51" s="88">
        <f>IF(VZZ!F51,VZZ!G51/VZZ!F51-1," ")</f>
        <v>-0.9414351528689097</v>
      </c>
      <c r="G51" s="88">
        <f>IF(VZZ!G51,VZZ!H51/VZZ!G51-1," ")</f>
        <v>-0.44934445768772346</v>
      </c>
      <c r="H51" s="88">
        <f>IF(VZZ!H51,VZZ!I51/VZZ!H51-1," ")</f>
        <v>0.47186147186147176</v>
      </c>
      <c r="I51" s="88">
        <f>IF(VZZ!I51,VZZ!J51/VZZ!I51-1," ")</f>
        <v>0.32499999999999996</v>
      </c>
      <c r="J51" s="88">
        <f>IF(VZZ!J51,VZZ!K51/VZZ!J51-1," ")</f>
        <v>0.4306326304106549</v>
      </c>
    </row>
    <row r="52" spans="1:10" ht="12.75">
      <c r="A52" s="78" t="s">
        <v>254</v>
      </c>
      <c r="B52" s="79" t="s">
        <v>1</v>
      </c>
      <c r="C52" s="89" t="str">
        <f>IF(VZZ!C52,VZZ!D52/VZZ!C52-1," ")</f>
        <v> </v>
      </c>
      <c r="D52" s="89" t="str">
        <f>IF(VZZ!D52,VZZ!E52/VZZ!D52-1," ")</f>
        <v> </v>
      </c>
      <c r="E52" s="89" t="str">
        <f>IF(VZZ!E52,VZZ!F52/VZZ!E52-1," ")</f>
        <v> </v>
      </c>
      <c r="F52" s="89">
        <f>IF(VZZ!F52,VZZ!G52/VZZ!F52-1," ")</f>
        <v>-0.07479649946912903</v>
      </c>
      <c r="G52" s="89">
        <f>IF(VZZ!G52,VZZ!H52/VZZ!G52-1," ")</f>
        <v>-0.18387741795261903</v>
      </c>
      <c r="H52" s="89">
        <f>IF(VZZ!H52,VZZ!I52/VZZ!H52-1," ")</f>
        <v>-0.720456567012341</v>
      </c>
      <c r="I52" s="89">
        <f>IF(VZZ!I52,VZZ!J52/VZZ!I52-1," ")</f>
        <v>0.16134440972486863</v>
      </c>
      <c r="J52" s="89">
        <f>IF(VZZ!J52,VZZ!K52/VZZ!J52-1," ")</f>
        <v>0.3957868486678042</v>
      </c>
    </row>
    <row r="53" spans="1:10" ht="12.75">
      <c r="A53" s="76" t="s">
        <v>255</v>
      </c>
      <c r="B53" s="84" t="s">
        <v>256</v>
      </c>
      <c r="C53" s="88" t="str">
        <f>IF(VZZ!C53,VZZ!D53/VZZ!C53-1," ")</f>
        <v> </v>
      </c>
      <c r="D53" s="88" t="str">
        <f>IF(VZZ!D53,VZZ!E53/VZZ!D53-1," ")</f>
        <v> </v>
      </c>
      <c r="E53" s="88" t="str">
        <f>IF(VZZ!E53,VZZ!F53/VZZ!E53-1," ")</f>
        <v> </v>
      </c>
      <c r="F53" s="88">
        <f>IF(VZZ!F53,VZZ!G53/VZZ!F53-1," ")</f>
        <v>-0.3717920384541009</v>
      </c>
      <c r="G53" s="88">
        <f>IF(VZZ!G53,VZZ!H53/VZZ!G53-1," ")</f>
        <v>-0.1314175150062663</v>
      </c>
      <c r="H53" s="88">
        <f>IF(VZZ!H53,VZZ!I53/VZZ!H53-1," ")</f>
        <v>-0.027516200891049003</v>
      </c>
      <c r="I53" s="88">
        <f>IF(VZZ!I53,VZZ!J53/VZZ!I53-1," ")</f>
        <v>0.21860114012025922</v>
      </c>
      <c r="J53" s="88">
        <f>IF(VZZ!J53,VZZ!K53/VZZ!J53-1," ")</f>
        <v>0.9713126134785859</v>
      </c>
    </row>
    <row r="54" spans="1:10" ht="12.75">
      <c r="A54" s="78" t="s">
        <v>257</v>
      </c>
      <c r="B54" s="79" t="s">
        <v>258</v>
      </c>
      <c r="C54" s="89" t="str">
        <f>IF(VZZ!C54,VZZ!D54/VZZ!C54-1," ")</f>
        <v> </v>
      </c>
      <c r="D54" s="89" t="str">
        <f>IF(VZZ!D54,VZZ!E54/VZZ!D54-1," ")</f>
        <v> </v>
      </c>
      <c r="E54" s="89" t="str">
        <f>IF(VZZ!E54,VZZ!F54/VZZ!E54-1," ")</f>
        <v> </v>
      </c>
      <c r="F54" s="89">
        <f>IF(VZZ!F54,VZZ!G54/VZZ!F54-1," ")</f>
        <v>-0.07977974268015042</v>
      </c>
      <c r="G54" s="89">
        <f>IF(VZZ!G54,VZZ!H54/VZZ!G54-1," ")</f>
        <v>-0.00010356612697204337</v>
      </c>
      <c r="H54" s="89">
        <f>IF(VZZ!H54,VZZ!I54/VZZ!H54-1," ")</f>
        <v>0.15813883901855186</v>
      </c>
      <c r="I54" s="89">
        <f>IF(VZZ!I54,VZZ!J54/VZZ!I54-1," ")</f>
        <v>-0.43052477815428336</v>
      </c>
      <c r="J54" s="89">
        <f>IF(VZZ!J54,VZZ!K54/VZZ!J54-1," ")</f>
        <v>0.6700984155789766</v>
      </c>
    </row>
    <row r="55" spans="1:10" ht="12.75">
      <c r="A55" s="76" t="s">
        <v>259</v>
      </c>
      <c r="B55" s="84" t="s">
        <v>260</v>
      </c>
      <c r="C55" s="88" t="str">
        <f>IF(VZZ!C55,VZZ!D55/VZZ!C55-1," ")</f>
        <v> </v>
      </c>
      <c r="D55" s="88" t="str">
        <f>IF(VZZ!D55,VZZ!E55/VZZ!D55-1," ")</f>
        <v> </v>
      </c>
      <c r="E55" s="88" t="str">
        <f>IF(VZZ!E55,VZZ!F55/VZZ!E55-1," ")</f>
        <v> </v>
      </c>
      <c r="F55" s="88" t="str">
        <f>IF(VZZ!F55,VZZ!G55/VZZ!F55-1," ")</f>
        <v> </v>
      </c>
      <c r="G55" s="88" t="str">
        <f>IF(VZZ!G55,VZZ!H55/VZZ!G55-1," ")</f>
        <v> </v>
      </c>
      <c r="H55" s="88" t="str">
        <f>IF(VZZ!H55,VZZ!I55/VZZ!H55-1," ")</f>
        <v> </v>
      </c>
      <c r="I55" s="88" t="str">
        <f>IF(VZZ!I55,VZZ!J55/VZZ!I55-1," ")</f>
        <v> </v>
      </c>
      <c r="J55" s="88" t="str">
        <f>IF(VZZ!J55,VZZ!K55/VZZ!J55-1," ")</f>
        <v> </v>
      </c>
    </row>
    <row r="56" spans="1:10" ht="12.75">
      <c r="A56" s="78" t="s">
        <v>261</v>
      </c>
      <c r="B56" s="79" t="s">
        <v>262</v>
      </c>
      <c r="C56" s="89" t="str">
        <f>IF(VZZ!C56,VZZ!D56/VZZ!C56-1," ")</f>
        <v> </v>
      </c>
      <c r="D56" s="89" t="str">
        <f>IF(VZZ!D56,VZZ!E56/VZZ!D56-1," ")</f>
        <v> </v>
      </c>
      <c r="E56" s="89" t="str">
        <f>IF(VZZ!E56,VZZ!F56/VZZ!E56-1," ")</f>
        <v> </v>
      </c>
      <c r="F56" s="89" t="str">
        <f>IF(VZZ!F56,VZZ!G56/VZZ!F56-1," ")</f>
        <v> </v>
      </c>
      <c r="G56" s="89" t="str">
        <f>IF(VZZ!G56,VZZ!H56/VZZ!G56-1," ")</f>
        <v> </v>
      </c>
      <c r="H56" s="89" t="str">
        <f>IF(VZZ!H56,VZZ!I56/VZZ!H56-1," ")</f>
        <v> </v>
      </c>
      <c r="I56" s="89" t="str">
        <f>IF(VZZ!I56,VZZ!J56/VZZ!I56-1," ")</f>
        <v> </v>
      </c>
      <c r="J56" s="89" t="str">
        <f>IF(VZZ!J56,VZZ!K56/VZZ!J56-1," ")</f>
        <v> </v>
      </c>
    </row>
    <row r="57" spans="1:10" ht="12.75">
      <c r="A57" s="52" t="s">
        <v>263</v>
      </c>
      <c r="B57" s="86" t="s">
        <v>264</v>
      </c>
      <c r="C57" s="101" t="str">
        <f>IF(VZZ!C57,VZZ!D57/VZZ!C57-1," ")</f>
        <v> </v>
      </c>
      <c r="D57" s="101" t="str">
        <f>IF(VZZ!D57,VZZ!E57/VZZ!D57-1," ")</f>
        <v> </v>
      </c>
      <c r="E57" s="101" t="str">
        <f>IF(VZZ!E57,VZZ!F57/VZZ!E57-1," ")</f>
        <v> </v>
      </c>
      <c r="F57" s="101">
        <f>IF(VZZ!F57,VZZ!G57/VZZ!F57-1," ")</f>
        <v>0.06563029960429612</v>
      </c>
      <c r="G57" s="101">
        <f>IF(VZZ!G57,VZZ!H57/VZZ!G57-1," ")</f>
        <v>-0.12072872223527364</v>
      </c>
      <c r="H57" s="101">
        <f>IF(VZZ!H57,VZZ!I57/VZZ!H57-1," ")</f>
        <v>-0.4729457190629687</v>
      </c>
      <c r="I57" s="101">
        <f>IF(VZZ!I57,VZZ!J57/VZZ!I57-1," ")</f>
        <v>-0.3820725405546834</v>
      </c>
      <c r="J57" s="101">
        <f>IF(VZZ!J57,VZZ!K57/VZZ!J57-1," ")</f>
        <v>2.7464505458154154</v>
      </c>
    </row>
    <row r="58" spans="1:10" ht="12.75">
      <c r="A58" s="78" t="s">
        <v>265</v>
      </c>
      <c r="B58" s="83" t="s">
        <v>266</v>
      </c>
      <c r="C58" s="89" t="str">
        <f>IF(VZZ!C58,VZZ!D58/VZZ!C58-1," ")</f>
        <v> </v>
      </c>
      <c r="D58" s="89" t="str">
        <f>IF(VZZ!D58,VZZ!E58/VZZ!D58-1," ")</f>
        <v> </v>
      </c>
      <c r="E58" s="89" t="str">
        <f>IF(VZZ!E58,VZZ!F58/VZZ!E58-1," ")</f>
        <v> </v>
      </c>
      <c r="F58" s="89">
        <f>IF(VZZ!F58,VZZ!G58/VZZ!F58-1," ")</f>
        <v>-0.2959195188571575</v>
      </c>
      <c r="G58" s="89">
        <f>IF(VZZ!G58,VZZ!H58/VZZ!G58-1," ")</f>
        <v>0.8171201477463761</v>
      </c>
      <c r="H58" s="89">
        <f>IF(VZZ!H58,VZZ!I58/VZZ!H58-1," ")</f>
        <v>0.12669993023871196</v>
      </c>
      <c r="I58" s="89">
        <f>IF(VZZ!I58,VZZ!J58/VZZ!I58-1," ")</f>
        <v>0.002805812675974906</v>
      </c>
      <c r="J58" s="89">
        <f>IF(VZZ!J58,VZZ!K58/VZZ!J58-1," ")</f>
        <v>-0.3686053391930265</v>
      </c>
    </row>
    <row r="59" spans="1:10" ht="12.75">
      <c r="A59" s="81" t="s">
        <v>51</v>
      </c>
      <c r="B59" s="82" t="s">
        <v>267</v>
      </c>
      <c r="C59" s="90" t="str">
        <f>IF(VZZ!C59,VZZ!D59/VZZ!C59-1," ")</f>
        <v> </v>
      </c>
      <c r="D59" s="90" t="str">
        <f>IF(VZZ!D59,VZZ!E59/VZZ!D59-1," ")</f>
        <v> </v>
      </c>
      <c r="E59" s="90" t="str">
        <f>IF(VZZ!E59,VZZ!F59/VZZ!E59-1," ")</f>
        <v> </v>
      </c>
      <c r="F59" s="90">
        <f>IF(VZZ!F59,VZZ!G59/VZZ!F59-1," ")</f>
        <v>0.40653915711347643</v>
      </c>
      <c r="G59" s="90">
        <f>IF(VZZ!G59,VZZ!H59/VZZ!G59-1," ")</f>
        <v>-0.028058976422083992</v>
      </c>
      <c r="H59" s="90">
        <f>IF(VZZ!H59,VZZ!I59/VZZ!H59-1," ")</f>
        <v>-0.005746299238441166</v>
      </c>
      <c r="I59" s="90">
        <f>IF(VZZ!I59,VZZ!J59/VZZ!I59-1," ")</f>
        <v>0.05276522999554634</v>
      </c>
      <c r="J59" s="90">
        <f>IF(VZZ!J59,VZZ!K59/VZZ!J59-1," ")</f>
        <v>-0.22497122827669203</v>
      </c>
    </row>
    <row r="60" spans="1:10" ht="12.75">
      <c r="A60" s="81" t="s">
        <v>53</v>
      </c>
      <c r="B60" s="82" t="s">
        <v>268</v>
      </c>
      <c r="C60" s="90" t="str">
        <f>IF(VZZ!C60,VZZ!D60/VZZ!C60-1," ")</f>
        <v> </v>
      </c>
      <c r="D60" s="90" t="str">
        <f>IF(VZZ!D60,VZZ!E60/VZZ!D60-1," ")</f>
        <v> </v>
      </c>
      <c r="E60" s="90" t="str">
        <f>IF(VZZ!E60,VZZ!F60/VZZ!E60-1," ")</f>
        <v> </v>
      </c>
      <c r="F60" s="90">
        <f>IF(VZZ!F60,VZZ!G60/VZZ!F60-1," ")</f>
        <v>30.685921176275496</v>
      </c>
      <c r="G60" s="90">
        <f>IF(VZZ!G60,VZZ!H60/VZZ!G60-1," ")</f>
        <v>-0.8375852624600946</v>
      </c>
      <c r="H60" s="90">
        <f>IF(VZZ!H60,VZZ!I60/VZZ!H60-1," ")</f>
        <v>-1.4250652517158784</v>
      </c>
      <c r="I60" s="90">
        <f>IF(VZZ!I60,VZZ!J60/VZZ!I60-1," ")</f>
        <v>-1.366326375903371</v>
      </c>
      <c r="J60" s="90">
        <f>IF(VZZ!J60,VZZ!K60/VZZ!J60-1," ")</f>
        <v>10.943643512450851</v>
      </c>
    </row>
    <row r="61" spans="1:10" ht="12.75">
      <c r="A61" s="52" t="s">
        <v>269</v>
      </c>
      <c r="B61" s="52" t="s">
        <v>270</v>
      </c>
      <c r="C61" s="101" t="str">
        <f>IF(VZZ!C61,VZZ!D61/VZZ!C61-1," ")</f>
        <v> </v>
      </c>
      <c r="D61" s="101" t="str">
        <f>IF(VZZ!D61,VZZ!E61/VZZ!D61-1," ")</f>
        <v> </v>
      </c>
      <c r="E61" s="101" t="str">
        <f>IF(VZZ!E61,VZZ!F61/VZZ!E61-1," ")</f>
        <v> </v>
      </c>
      <c r="F61" s="101">
        <f>IF(VZZ!F61,VZZ!G61/VZZ!F61-1," ")</f>
        <v>0.7332381943545829</v>
      </c>
      <c r="G61" s="101">
        <f>IF(VZZ!G61,VZZ!H61/VZZ!G61-1," ")</f>
        <v>0.03886826647531527</v>
      </c>
      <c r="H61" s="101">
        <f>IF(VZZ!H61,VZZ!I61/VZZ!H61-1," ")</f>
        <v>0.15017967938698873</v>
      </c>
      <c r="I61" s="101">
        <f>IF(VZZ!I61,VZZ!J61/VZZ!I61-1," ")</f>
        <v>0.025932484453657034</v>
      </c>
      <c r="J61" s="101">
        <f>IF(VZZ!J61,VZZ!K61/VZZ!J61-1," ")</f>
        <v>0.12054064944203824</v>
      </c>
    </row>
    <row r="62" spans="1:10" ht="12.75">
      <c r="A62" s="76" t="s">
        <v>271</v>
      </c>
      <c r="B62" s="84" t="s">
        <v>272</v>
      </c>
      <c r="C62" s="88" t="str">
        <f>IF(VZZ!C62,VZZ!D62/VZZ!C62-1," ")</f>
        <v> </v>
      </c>
      <c r="D62" s="88" t="str">
        <f>IF(VZZ!D62,VZZ!E62/VZZ!D62-1," ")</f>
        <v> </v>
      </c>
      <c r="E62" s="88" t="str">
        <f>IF(VZZ!E62,VZZ!F62/VZZ!E62-1," ")</f>
        <v> </v>
      </c>
      <c r="F62" s="88">
        <f>IF(VZZ!F62,VZZ!G62/VZZ!F62-1," ")</f>
        <v>-1</v>
      </c>
      <c r="G62" s="88" t="str">
        <f>IF(VZZ!G62,VZZ!H62/VZZ!G62-1," ")</f>
        <v> </v>
      </c>
      <c r="H62" s="88">
        <f>IF(VZZ!H62,VZZ!I62/VZZ!H62-1," ")</f>
        <v>-1</v>
      </c>
      <c r="I62" s="88" t="str">
        <f>IF(VZZ!I62,VZZ!J62/VZZ!I62-1," ")</f>
        <v> </v>
      </c>
      <c r="J62" s="88" t="str">
        <f>IF(VZZ!J62,VZZ!K62/VZZ!J62-1," ")</f>
        <v> </v>
      </c>
    </row>
    <row r="63" spans="1:10" ht="12.75">
      <c r="A63" s="55" t="s">
        <v>273</v>
      </c>
      <c r="B63" s="82" t="s">
        <v>274</v>
      </c>
      <c r="C63" s="90" t="str">
        <f>IF(VZZ!C63,VZZ!D63/VZZ!C63-1," ")</f>
        <v> </v>
      </c>
      <c r="D63" s="90" t="str">
        <f>IF(VZZ!D63,VZZ!E63/VZZ!D63-1," ")</f>
        <v> </v>
      </c>
      <c r="E63" s="90" t="str">
        <f>IF(VZZ!E63,VZZ!F63/VZZ!E63-1," ")</f>
        <v> </v>
      </c>
      <c r="F63" s="90">
        <f>IF(VZZ!F63,VZZ!G63/VZZ!F63-1," ")</f>
        <v>-1</v>
      </c>
      <c r="G63" s="90" t="str">
        <f>IF(VZZ!G63,VZZ!H63/VZZ!G63-1," ")</f>
        <v> </v>
      </c>
      <c r="H63" s="90">
        <f>IF(VZZ!H63,VZZ!I63/VZZ!H63-1," ")</f>
        <v>-1</v>
      </c>
      <c r="I63" s="90" t="str">
        <f>IF(VZZ!I63,VZZ!J63/VZZ!I63-1," ")</f>
        <v> </v>
      </c>
      <c r="J63" s="90" t="str">
        <f>IF(VZZ!J63,VZZ!K63/VZZ!J63-1," ")</f>
        <v> </v>
      </c>
    </row>
    <row r="64" spans="1:10" ht="12.75">
      <c r="A64" s="55" t="s">
        <v>275</v>
      </c>
      <c r="B64" s="87" t="s">
        <v>276</v>
      </c>
      <c r="C64" s="90" t="str">
        <f>IF(VZZ!C64,VZZ!D64/VZZ!C64-1," ")</f>
        <v> </v>
      </c>
      <c r="D64" s="90" t="str">
        <f>IF(VZZ!D64,VZZ!E64/VZZ!D64-1," ")</f>
        <v> </v>
      </c>
      <c r="E64" s="90" t="str">
        <f>IF(VZZ!E64,VZZ!F64/VZZ!E64-1," ")</f>
        <v> </v>
      </c>
      <c r="F64" s="90">
        <f>IF(VZZ!F64,VZZ!G64/VZZ!F64-1," ")</f>
        <v>-1</v>
      </c>
      <c r="G64" s="90" t="str">
        <f>IF(VZZ!G64,VZZ!H64/VZZ!G64-1," ")</f>
        <v> </v>
      </c>
      <c r="H64" s="90">
        <f>IF(VZZ!H64,VZZ!I64/VZZ!H64-1," ")</f>
        <v>-1</v>
      </c>
      <c r="I64" s="90" t="str">
        <f>IF(VZZ!I64,VZZ!J64/VZZ!I64-1," ")</f>
        <v> </v>
      </c>
      <c r="J64" s="90" t="str">
        <f>IF(VZZ!J64,VZZ!K64/VZZ!J64-1," ")</f>
        <v> </v>
      </c>
    </row>
    <row r="65" spans="1:10" ht="12.75">
      <c r="A65" s="81" t="s">
        <v>51</v>
      </c>
      <c r="B65" s="82" t="s">
        <v>267</v>
      </c>
      <c r="C65" s="90" t="str">
        <f>IF(VZZ!C65,VZZ!D65/VZZ!C65-1," ")</f>
        <v> </v>
      </c>
      <c r="D65" s="90" t="str">
        <f>IF(VZZ!D65,VZZ!E65/VZZ!D65-1," ")</f>
        <v> </v>
      </c>
      <c r="E65" s="90" t="str">
        <f>IF(VZZ!E65,VZZ!F65/VZZ!E65-1," ")</f>
        <v> </v>
      </c>
      <c r="F65" s="90">
        <f>IF(VZZ!F65,VZZ!G65/VZZ!F65-1," ")</f>
        <v>-1</v>
      </c>
      <c r="G65" s="90" t="str">
        <f>IF(VZZ!G65,VZZ!H65/VZZ!G65-1," ")</f>
        <v> </v>
      </c>
      <c r="H65" s="90">
        <f>IF(VZZ!H65,VZZ!I65/VZZ!H65-1," ")</f>
        <v>-1</v>
      </c>
      <c r="I65" s="90" t="str">
        <f>IF(VZZ!I65,VZZ!J65/VZZ!I65-1," ")</f>
        <v> </v>
      </c>
      <c r="J65" s="90" t="str">
        <f>IF(VZZ!J65,VZZ!K65/VZZ!J65-1," ")</f>
        <v> </v>
      </c>
    </row>
    <row r="66" spans="1:10" ht="12.75">
      <c r="A66" s="81" t="s">
        <v>53</v>
      </c>
      <c r="B66" s="82" t="s">
        <v>268</v>
      </c>
      <c r="C66" s="90" t="str">
        <f>IF(VZZ!C66,VZZ!D66/VZZ!C66-1," ")</f>
        <v> </v>
      </c>
      <c r="D66" s="90" t="str">
        <f>IF(VZZ!D66,VZZ!E66/VZZ!D66-1," ")</f>
        <v> </v>
      </c>
      <c r="E66" s="90" t="str">
        <f>IF(VZZ!E66,VZZ!F66/VZZ!E66-1," ")</f>
        <v> </v>
      </c>
      <c r="F66" s="90" t="str">
        <f>IF(VZZ!F66,VZZ!G66/VZZ!F66-1," ")</f>
        <v> </v>
      </c>
      <c r="G66" s="90" t="str">
        <f>IF(VZZ!G66,VZZ!H66/VZZ!G66-1," ")</f>
        <v> </v>
      </c>
      <c r="H66" s="90" t="str">
        <f>IF(VZZ!H66,VZZ!I66/VZZ!H66-1," ")</f>
        <v> </v>
      </c>
      <c r="I66" s="90" t="str">
        <f>IF(VZZ!I66,VZZ!J66/VZZ!I66-1," ")</f>
        <v> </v>
      </c>
      <c r="J66" s="90" t="str">
        <f>IF(VZZ!J66,VZZ!K66/VZZ!J66-1," ")</f>
        <v> </v>
      </c>
    </row>
    <row r="67" spans="1:10" ht="12.75">
      <c r="A67" s="52" t="s">
        <v>263</v>
      </c>
      <c r="B67" s="52" t="s">
        <v>277</v>
      </c>
      <c r="C67" s="101" t="str">
        <f>IF(VZZ!C67,VZZ!D67/VZZ!C67-1," ")</f>
        <v> </v>
      </c>
      <c r="D67" s="101" t="str">
        <f>IF(VZZ!D67,VZZ!E67/VZZ!D67-1," ")</f>
        <v> </v>
      </c>
      <c r="E67" s="101" t="str">
        <f>IF(VZZ!E67,VZZ!F67/VZZ!E67-1," ")</f>
        <v> </v>
      </c>
      <c r="F67" s="101">
        <f>IF(VZZ!F67,VZZ!G67/VZZ!F67-1," ")</f>
        <v>-1</v>
      </c>
      <c r="G67" s="101" t="str">
        <f>IF(VZZ!G67,VZZ!H67/VZZ!G67-1," ")</f>
        <v> </v>
      </c>
      <c r="H67" s="101">
        <f>IF(VZZ!H67,VZZ!I67/VZZ!H67-1," ")</f>
        <v>-1</v>
      </c>
      <c r="I67" s="101" t="str">
        <f>IF(VZZ!I67,VZZ!J67/VZZ!I67-1," ")</f>
        <v> </v>
      </c>
      <c r="J67" s="101" t="str">
        <f>IF(VZZ!J67,VZZ!K67/VZZ!J67-1," ")</f>
        <v> </v>
      </c>
    </row>
    <row r="68" spans="1:10" ht="12.75">
      <c r="A68" s="55" t="s">
        <v>278</v>
      </c>
      <c r="B68" s="82" t="s">
        <v>279</v>
      </c>
      <c r="C68" s="90" t="str">
        <f>IF(VZZ!C68,VZZ!D68/VZZ!C68-1," ")</f>
        <v> </v>
      </c>
      <c r="D68" s="90" t="str">
        <f>IF(VZZ!D68,VZZ!E68/VZZ!D68-1," ")</f>
        <v> </v>
      </c>
      <c r="E68" s="90" t="str">
        <f>IF(VZZ!E68,VZZ!F68/VZZ!E68-1," ")</f>
        <v> </v>
      </c>
      <c r="F68" s="90" t="str">
        <f>IF(VZZ!F68,VZZ!G68/VZZ!F68-1," ")</f>
        <v> </v>
      </c>
      <c r="G68" s="90" t="str">
        <f>IF(VZZ!G68,VZZ!H68/VZZ!G68-1," ")</f>
        <v> </v>
      </c>
      <c r="H68" s="90" t="str">
        <f>IF(VZZ!H68,VZZ!I68/VZZ!H68-1," ")</f>
        <v> </v>
      </c>
      <c r="I68" s="90" t="str">
        <f>IF(VZZ!I68,VZZ!J68/VZZ!I68-1," ")</f>
        <v> </v>
      </c>
      <c r="J68" s="90" t="str">
        <f>IF(VZZ!J68,VZZ!K68/VZZ!J68-1," ")</f>
        <v> </v>
      </c>
    </row>
    <row r="69" spans="1:10" ht="12.75">
      <c r="A69" s="52" t="s">
        <v>280</v>
      </c>
      <c r="B69" s="52" t="s">
        <v>281</v>
      </c>
      <c r="C69" s="101" t="str">
        <f>IF(VZZ!C69,VZZ!D69/VZZ!C69-1," ")</f>
        <v> </v>
      </c>
      <c r="D69" s="101" t="str">
        <f>IF(VZZ!D69,VZZ!E69/VZZ!D69-1," ")</f>
        <v> </v>
      </c>
      <c r="E69" s="101" t="str">
        <f>IF(VZZ!E69,VZZ!F69/VZZ!E69-1," ")</f>
        <v> </v>
      </c>
      <c r="F69" s="101">
        <f>IF(VZZ!F69,VZZ!G69/VZZ!F69-1," ")</f>
        <v>0.726091826539013</v>
      </c>
      <c r="G69" s="101">
        <f>IF(VZZ!G69,VZZ!H69/VZZ!G69-1," ")</f>
        <v>0.04812553052441548</v>
      </c>
      <c r="H69" s="101">
        <f>IF(VZZ!H69,VZZ!I69/VZZ!H69-1," ")</f>
        <v>0.14002105173609314</v>
      </c>
      <c r="I69" s="101">
        <f>IF(VZZ!I69,VZZ!J69/VZZ!I69-1," ")</f>
        <v>0.025932484453657034</v>
      </c>
      <c r="J69" s="101">
        <f>IF(VZZ!J69,VZZ!K69/VZZ!J69-1," ")</f>
        <v>0.12054064944203824</v>
      </c>
    </row>
    <row r="70" spans="1:10" ht="12.75">
      <c r="A70" s="52"/>
      <c r="B70" s="52" t="s">
        <v>282</v>
      </c>
      <c r="C70" s="101" t="str">
        <f>IF(VZZ!C70,VZZ!D70/VZZ!C70-1," ")</f>
        <v> </v>
      </c>
      <c r="D70" s="101" t="str">
        <f>IF(VZZ!D70,VZZ!E70/VZZ!D70-1," ")</f>
        <v> </v>
      </c>
      <c r="E70" s="101" t="str">
        <f>IF(VZZ!E70,VZZ!F70/VZZ!E70-1," ")</f>
        <v> </v>
      </c>
      <c r="F70" s="101">
        <f>IF(VZZ!F70,VZZ!G70/VZZ!F70-1," ")</f>
        <v>0.39462802063310787</v>
      </c>
      <c r="G70" s="101">
        <f>IF(VZZ!G70,VZZ!H70/VZZ!G70-1," ")</f>
        <v>0.1759401196114554</v>
      </c>
      <c r="H70" s="101">
        <f>IF(VZZ!H70,VZZ!I70/VZZ!H70-1," ")</f>
        <v>0.1340324496246761</v>
      </c>
      <c r="I70" s="101">
        <f>IF(VZZ!I70,VZZ!J70/VZZ!I70-1," ")</f>
        <v>0.020156872938696058</v>
      </c>
      <c r="J70" s="101">
        <f>IF(VZZ!J70,VZZ!K70/VZZ!J70-1," ")</f>
        <v>0.0004599480424223312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70" t="s">
        <v>443</v>
      </c>
      <c r="B5" s="170"/>
      <c r="C5" s="170"/>
      <c r="D5" s="170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60">
        <f>'Cash Flow'!D8-'Cash Flow'!C8</f>
        <v>0</v>
      </c>
      <c r="D8" s="60">
        <f>'Cash Flow'!E8-'Cash Flow'!D8</f>
        <v>0</v>
      </c>
      <c r="E8" s="60">
        <f>'Cash Flow'!F8-'Cash Flow'!E8</f>
        <v>0</v>
      </c>
      <c r="F8" s="60">
        <f>'Cash Flow'!G8-'Cash Flow'!F8</f>
        <v>0</v>
      </c>
      <c r="G8" s="60">
        <f>'Cash Flow'!H8-'Cash Flow'!G8</f>
        <v>0</v>
      </c>
      <c r="H8" s="60">
        <f>'Cash Flow'!I8-'Cash Flow'!H8</f>
        <v>0</v>
      </c>
      <c r="I8" s="60">
        <f>'Cash Flow'!J8-'Cash Flow'!I8</f>
        <v>0</v>
      </c>
      <c r="J8" s="60">
        <f>'Cash Flow'!K8-'Cash Flow'!J8</f>
        <v>0</v>
      </c>
    </row>
    <row r="9" spans="1:10" ht="12.75">
      <c r="A9" s="63" t="s">
        <v>285</v>
      </c>
      <c r="B9" s="63" t="s">
        <v>286</v>
      </c>
      <c r="C9" s="105">
        <f>'Cash Flow'!D9-'Cash Flow'!C9</f>
        <v>0</v>
      </c>
      <c r="D9" s="105">
        <f>'Cash Flow'!E9-'Cash Flow'!D9</f>
        <v>0</v>
      </c>
      <c r="E9" s="105">
        <f>'Cash Flow'!F9-'Cash Flow'!E9</f>
        <v>0</v>
      </c>
      <c r="F9" s="105">
        <f>'Cash Flow'!G9-'Cash Flow'!F9</f>
        <v>0</v>
      </c>
      <c r="G9" s="105">
        <f>'Cash Flow'!H9-'Cash Flow'!G9</f>
        <v>0</v>
      </c>
      <c r="H9" s="105">
        <f>'Cash Flow'!I9-'Cash Flow'!H9</f>
        <v>0</v>
      </c>
      <c r="I9" s="105">
        <f>'Cash Flow'!J9-'Cash Flow'!I9</f>
        <v>0</v>
      </c>
      <c r="J9" s="105">
        <f>'Cash Flow'!K9-'Cash Flow'!J9</f>
        <v>0</v>
      </c>
    </row>
    <row r="10" spans="1:10" ht="12.75">
      <c r="A10" s="55" t="s">
        <v>287</v>
      </c>
      <c r="B10" s="55" t="s">
        <v>288</v>
      </c>
      <c r="C10" s="38">
        <f>'Cash Flow'!D10-'Cash Flow'!C10</f>
        <v>0</v>
      </c>
      <c r="D10" s="38">
        <f>'Cash Flow'!E10-'Cash Flow'!D10</f>
        <v>0</v>
      </c>
      <c r="E10" s="38">
        <f>'Cash Flow'!F10-'Cash Flow'!E10</f>
        <v>0</v>
      </c>
      <c r="F10" s="38">
        <f>'Cash Flow'!G10-'Cash Flow'!F10</f>
        <v>0</v>
      </c>
      <c r="G10" s="38">
        <f>'Cash Flow'!H10-'Cash Flow'!G10</f>
        <v>0</v>
      </c>
      <c r="H10" s="38">
        <f>'Cash Flow'!I10-'Cash Flow'!H10</f>
        <v>0</v>
      </c>
      <c r="I10" s="38">
        <f>'Cash Flow'!J10-'Cash Flow'!I10</f>
        <v>0</v>
      </c>
      <c r="J10" s="38">
        <f>'Cash Flow'!K10-'Cash Flow'!J10</f>
        <v>0</v>
      </c>
    </row>
    <row r="11" spans="1:10" ht="12.75">
      <c r="A11" s="55" t="s">
        <v>289</v>
      </c>
      <c r="B11" s="55" t="s">
        <v>290</v>
      </c>
      <c r="C11" s="38">
        <f>'Cash Flow'!D11-'Cash Flow'!C11</f>
        <v>0</v>
      </c>
      <c r="D11" s="38">
        <f>'Cash Flow'!E11-'Cash Flow'!D11</f>
        <v>0</v>
      </c>
      <c r="E11" s="38">
        <f>'Cash Flow'!F11-'Cash Flow'!E11</f>
        <v>0</v>
      </c>
      <c r="F11" s="38">
        <f>'Cash Flow'!G11-'Cash Flow'!F11</f>
        <v>0</v>
      </c>
      <c r="G11" s="38">
        <f>'Cash Flow'!H11-'Cash Flow'!G11</f>
        <v>0</v>
      </c>
      <c r="H11" s="38">
        <f>'Cash Flow'!I11-'Cash Flow'!H11</f>
        <v>0</v>
      </c>
      <c r="I11" s="38">
        <f>'Cash Flow'!J11-'Cash Flow'!I11</f>
        <v>0</v>
      </c>
      <c r="J11" s="38">
        <f>'Cash Flow'!K11-'Cash Flow'!J11</f>
        <v>0</v>
      </c>
    </row>
    <row r="12" spans="1:10" ht="12.75">
      <c r="A12" s="55" t="s">
        <v>291</v>
      </c>
      <c r="B12" s="55" t="s">
        <v>292</v>
      </c>
      <c r="C12" s="38">
        <f>'Cash Flow'!D12-'Cash Flow'!C12</f>
        <v>0</v>
      </c>
      <c r="D12" s="38">
        <f>'Cash Flow'!E12-'Cash Flow'!D12</f>
        <v>0</v>
      </c>
      <c r="E12" s="38">
        <f>'Cash Flow'!F12-'Cash Flow'!E12</f>
        <v>0</v>
      </c>
      <c r="F12" s="38">
        <f>'Cash Flow'!G12-'Cash Flow'!F12</f>
        <v>0</v>
      </c>
      <c r="G12" s="38">
        <f>'Cash Flow'!H12-'Cash Flow'!G12</f>
        <v>0</v>
      </c>
      <c r="H12" s="38">
        <f>'Cash Flow'!I12-'Cash Flow'!H12</f>
        <v>0</v>
      </c>
      <c r="I12" s="38">
        <f>'Cash Flow'!J12-'Cash Flow'!I12</f>
        <v>0</v>
      </c>
      <c r="J12" s="38">
        <f>'Cash Flow'!K12-'Cash Flow'!J12</f>
        <v>0</v>
      </c>
    </row>
    <row r="13" spans="1:10" ht="12.75">
      <c r="A13" s="55" t="s">
        <v>293</v>
      </c>
      <c r="B13" s="55" t="s">
        <v>294</v>
      </c>
      <c r="C13" s="38">
        <f>'Cash Flow'!D13-'Cash Flow'!C13</f>
        <v>0</v>
      </c>
      <c r="D13" s="38">
        <f>'Cash Flow'!E13-'Cash Flow'!D13</f>
        <v>0</v>
      </c>
      <c r="E13" s="38">
        <f>'Cash Flow'!F13-'Cash Flow'!E13</f>
        <v>0</v>
      </c>
      <c r="F13" s="38">
        <f>'Cash Flow'!G13-'Cash Flow'!F13</f>
        <v>0</v>
      </c>
      <c r="G13" s="38">
        <f>'Cash Flow'!H13-'Cash Flow'!G13</f>
        <v>0</v>
      </c>
      <c r="H13" s="38">
        <f>'Cash Flow'!I13-'Cash Flow'!H13</f>
        <v>0</v>
      </c>
      <c r="I13" s="38">
        <f>'Cash Flow'!J13-'Cash Flow'!I13</f>
        <v>0</v>
      </c>
      <c r="J13" s="38">
        <f>'Cash Flow'!K13-'Cash Flow'!J13</f>
        <v>0</v>
      </c>
    </row>
    <row r="14" spans="1:10" ht="12.75">
      <c r="A14" s="55" t="s">
        <v>295</v>
      </c>
      <c r="B14" s="55" t="s">
        <v>296</v>
      </c>
      <c r="C14" s="38">
        <f>'Cash Flow'!D14-'Cash Flow'!C14</f>
        <v>0</v>
      </c>
      <c r="D14" s="38">
        <f>'Cash Flow'!E14-'Cash Flow'!D14</f>
        <v>0</v>
      </c>
      <c r="E14" s="38">
        <f>'Cash Flow'!F14-'Cash Flow'!E14</f>
        <v>0</v>
      </c>
      <c r="F14" s="38">
        <f>'Cash Flow'!G14-'Cash Flow'!F14</f>
        <v>0</v>
      </c>
      <c r="G14" s="38">
        <f>'Cash Flow'!H14-'Cash Flow'!G14</f>
        <v>0</v>
      </c>
      <c r="H14" s="38">
        <f>'Cash Flow'!I14-'Cash Flow'!H14</f>
        <v>0</v>
      </c>
      <c r="I14" s="38">
        <f>'Cash Flow'!J14-'Cash Flow'!I14</f>
        <v>0</v>
      </c>
      <c r="J14" s="38">
        <f>'Cash Flow'!K14-'Cash Flow'!J14</f>
        <v>0</v>
      </c>
    </row>
    <row r="15" spans="1:10" ht="12.75">
      <c r="A15" s="55" t="s">
        <v>297</v>
      </c>
      <c r="B15" s="55" t="s">
        <v>298</v>
      </c>
      <c r="C15" s="38">
        <f>'Cash Flow'!D15-'Cash Flow'!C15</f>
        <v>0</v>
      </c>
      <c r="D15" s="38">
        <f>'Cash Flow'!E15-'Cash Flow'!D15</f>
        <v>0</v>
      </c>
      <c r="E15" s="38">
        <f>'Cash Flow'!F15-'Cash Flow'!E15</f>
        <v>0</v>
      </c>
      <c r="F15" s="38">
        <f>'Cash Flow'!G15-'Cash Flow'!F15</f>
        <v>0</v>
      </c>
      <c r="G15" s="38">
        <f>'Cash Flow'!H15-'Cash Flow'!G15</f>
        <v>0</v>
      </c>
      <c r="H15" s="38">
        <f>'Cash Flow'!I15-'Cash Flow'!H15</f>
        <v>0</v>
      </c>
      <c r="I15" s="38">
        <f>'Cash Flow'!J15-'Cash Flow'!I15</f>
        <v>0</v>
      </c>
      <c r="J15" s="38">
        <f>'Cash Flow'!K15-'Cash Flow'!J15</f>
        <v>0</v>
      </c>
    </row>
    <row r="16" spans="1:10" ht="12.75">
      <c r="A16" s="55" t="s">
        <v>299</v>
      </c>
      <c r="B16" s="55" t="s">
        <v>300</v>
      </c>
      <c r="C16" s="38">
        <f>'Cash Flow'!D16-'Cash Flow'!C16</f>
        <v>0</v>
      </c>
      <c r="D16" s="38">
        <f>'Cash Flow'!E16-'Cash Flow'!D16</f>
        <v>0</v>
      </c>
      <c r="E16" s="38">
        <f>'Cash Flow'!F16-'Cash Flow'!E16</f>
        <v>0</v>
      </c>
      <c r="F16" s="38">
        <f>'Cash Flow'!G16-'Cash Flow'!F16</f>
        <v>0</v>
      </c>
      <c r="G16" s="38">
        <f>'Cash Flow'!H16-'Cash Flow'!G16</f>
        <v>0</v>
      </c>
      <c r="H16" s="38">
        <f>'Cash Flow'!I16-'Cash Flow'!H16</f>
        <v>0</v>
      </c>
      <c r="I16" s="38">
        <f>'Cash Flow'!J16-'Cash Flow'!I16</f>
        <v>0</v>
      </c>
      <c r="J16" s="38">
        <f>'Cash Flow'!K16-'Cash Flow'!J16</f>
        <v>0</v>
      </c>
    </row>
    <row r="17" spans="1:10" s="13" customFormat="1" ht="12.75">
      <c r="A17" s="61" t="s">
        <v>301</v>
      </c>
      <c r="B17" s="61" t="s">
        <v>302</v>
      </c>
      <c r="C17" s="62">
        <f>'Cash Flow'!D17-'Cash Flow'!C17</f>
        <v>0</v>
      </c>
      <c r="D17" s="62">
        <f>'Cash Flow'!E17-'Cash Flow'!D17</f>
        <v>0</v>
      </c>
      <c r="E17" s="62">
        <f>'Cash Flow'!F17-'Cash Flow'!E17</f>
        <v>0</v>
      </c>
      <c r="F17" s="62">
        <f>'Cash Flow'!G17-'Cash Flow'!F17</f>
        <v>0</v>
      </c>
      <c r="G17" s="62">
        <f>'Cash Flow'!H17-'Cash Flow'!G17</f>
        <v>0</v>
      </c>
      <c r="H17" s="62">
        <f>'Cash Flow'!I17-'Cash Flow'!H17</f>
        <v>0</v>
      </c>
      <c r="I17" s="62">
        <f>'Cash Flow'!J17-'Cash Flow'!I17</f>
        <v>0</v>
      </c>
      <c r="J17" s="62">
        <f>'Cash Flow'!K17-'Cash Flow'!J17</f>
        <v>0</v>
      </c>
    </row>
    <row r="18" spans="1:10" s="13" customFormat="1" ht="12.75">
      <c r="A18" s="61"/>
      <c r="B18" s="61" t="s">
        <v>303</v>
      </c>
      <c r="C18" s="62">
        <f>'Cash Flow'!D18-'Cash Flow'!C18</f>
        <v>0</v>
      </c>
      <c r="D18" s="62">
        <f>'Cash Flow'!E18-'Cash Flow'!D18</f>
        <v>0</v>
      </c>
      <c r="E18" s="62">
        <f>'Cash Flow'!F18-'Cash Flow'!E18</f>
        <v>0</v>
      </c>
      <c r="F18" s="62">
        <f>'Cash Flow'!G18-'Cash Flow'!F18</f>
        <v>0</v>
      </c>
      <c r="G18" s="62">
        <f>'Cash Flow'!H18-'Cash Flow'!G18</f>
        <v>0</v>
      </c>
      <c r="H18" s="62">
        <f>'Cash Flow'!I18-'Cash Flow'!H18</f>
        <v>0</v>
      </c>
      <c r="I18" s="62">
        <f>'Cash Flow'!J18-'Cash Flow'!I18</f>
        <v>0</v>
      </c>
      <c r="J18" s="62">
        <f>'Cash Flow'!K18-'Cash Flow'!J18</f>
        <v>0</v>
      </c>
    </row>
    <row r="19" spans="1:10" ht="12.75">
      <c r="A19" s="63" t="s">
        <v>304</v>
      </c>
      <c r="B19" s="63" t="s">
        <v>305</v>
      </c>
      <c r="C19" s="105">
        <f>'Cash Flow'!D19-'Cash Flow'!C19</f>
        <v>0</v>
      </c>
      <c r="D19" s="105">
        <f>'Cash Flow'!E19-'Cash Flow'!D19</f>
        <v>0</v>
      </c>
      <c r="E19" s="105">
        <f>'Cash Flow'!F19-'Cash Flow'!E19</f>
        <v>0</v>
      </c>
      <c r="F19" s="105">
        <f>'Cash Flow'!G19-'Cash Flow'!F19</f>
        <v>0</v>
      </c>
      <c r="G19" s="105">
        <f>'Cash Flow'!H19-'Cash Flow'!G19</f>
        <v>0</v>
      </c>
      <c r="H19" s="105">
        <f>'Cash Flow'!I19-'Cash Flow'!H19</f>
        <v>0</v>
      </c>
      <c r="I19" s="105">
        <f>'Cash Flow'!J19-'Cash Flow'!I19</f>
        <v>0</v>
      </c>
      <c r="J19" s="105">
        <f>'Cash Flow'!K19-'Cash Flow'!J19</f>
        <v>0</v>
      </c>
    </row>
    <row r="20" spans="1:10" ht="12.75">
      <c r="A20" s="55" t="s">
        <v>306</v>
      </c>
      <c r="B20" s="55" t="s">
        <v>307</v>
      </c>
      <c r="C20" s="38">
        <f>'Cash Flow'!D20-'Cash Flow'!C20</f>
        <v>0</v>
      </c>
      <c r="D20" s="38">
        <f>'Cash Flow'!E20-'Cash Flow'!D20</f>
        <v>0</v>
      </c>
      <c r="E20" s="38">
        <f>'Cash Flow'!F20-'Cash Flow'!E20</f>
        <v>0</v>
      </c>
      <c r="F20" s="38">
        <f>'Cash Flow'!G20-'Cash Flow'!F20</f>
        <v>0</v>
      </c>
      <c r="G20" s="38">
        <f>'Cash Flow'!H20-'Cash Flow'!G20</f>
        <v>0</v>
      </c>
      <c r="H20" s="38">
        <f>'Cash Flow'!I20-'Cash Flow'!H20</f>
        <v>0</v>
      </c>
      <c r="I20" s="38">
        <f>'Cash Flow'!J20-'Cash Flow'!I20</f>
        <v>0</v>
      </c>
      <c r="J20" s="38">
        <f>'Cash Flow'!K20-'Cash Flow'!J20</f>
        <v>0</v>
      </c>
    </row>
    <row r="21" spans="1:10" ht="12.75">
      <c r="A21" s="55" t="s">
        <v>308</v>
      </c>
      <c r="B21" s="55" t="s">
        <v>309</v>
      </c>
      <c r="C21" s="38">
        <f>'Cash Flow'!D21-'Cash Flow'!C21</f>
        <v>0</v>
      </c>
      <c r="D21" s="38">
        <f>'Cash Flow'!E21-'Cash Flow'!D21</f>
        <v>0</v>
      </c>
      <c r="E21" s="38">
        <f>'Cash Flow'!F21-'Cash Flow'!E21</f>
        <v>0</v>
      </c>
      <c r="F21" s="38">
        <f>'Cash Flow'!G21-'Cash Flow'!F21</f>
        <v>0</v>
      </c>
      <c r="G21" s="38">
        <f>'Cash Flow'!H21-'Cash Flow'!G21</f>
        <v>0</v>
      </c>
      <c r="H21" s="38">
        <f>'Cash Flow'!I21-'Cash Flow'!H21</f>
        <v>0</v>
      </c>
      <c r="I21" s="38">
        <f>'Cash Flow'!J21-'Cash Flow'!I21</f>
        <v>0</v>
      </c>
      <c r="J21" s="38">
        <f>'Cash Flow'!K21-'Cash Flow'!J21</f>
        <v>0</v>
      </c>
    </row>
    <row r="22" spans="1:10" ht="12.75">
      <c r="A22" s="55" t="s">
        <v>310</v>
      </c>
      <c r="B22" s="55" t="s">
        <v>311</v>
      </c>
      <c r="C22" s="38">
        <f>'Cash Flow'!D22-'Cash Flow'!C22</f>
        <v>0</v>
      </c>
      <c r="D22" s="38">
        <f>'Cash Flow'!E22-'Cash Flow'!D22</f>
        <v>0</v>
      </c>
      <c r="E22" s="38">
        <f>'Cash Flow'!F22-'Cash Flow'!E22</f>
        <v>0</v>
      </c>
      <c r="F22" s="38">
        <f>'Cash Flow'!G22-'Cash Flow'!F22</f>
        <v>0</v>
      </c>
      <c r="G22" s="38">
        <f>'Cash Flow'!H22-'Cash Flow'!G22</f>
        <v>0</v>
      </c>
      <c r="H22" s="38">
        <f>'Cash Flow'!I22-'Cash Flow'!H22</f>
        <v>0</v>
      </c>
      <c r="I22" s="38">
        <f>'Cash Flow'!J22-'Cash Flow'!I22</f>
        <v>0</v>
      </c>
      <c r="J22" s="38">
        <f>'Cash Flow'!K22-'Cash Flow'!J22</f>
        <v>0</v>
      </c>
    </row>
    <row r="23" spans="1:10" ht="12.75">
      <c r="A23" s="55" t="s">
        <v>312</v>
      </c>
      <c r="B23" s="55" t="s">
        <v>313</v>
      </c>
      <c r="C23" s="38">
        <f>'Cash Flow'!D23-'Cash Flow'!C23</f>
        <v>0</v>
      </c>
      <c r="D23" s="38">
        <f>'Cash Flow'!E23-'Cash Flow'!D23</f>
        <v>0</v>
      </c>
      <c r="E23" s="38">
        <f>'Cash Flow'!F23-'Cash Flow'!E23</f>
        <v>0</v>
      </c>
      <c r="F23" s="38">
        <f>'Cash Flow'!G23-'Cash Flow'!F23</f>
        <v>0</v>
      </c>
      <c r="G23" s="38">
        <f>'Cash Flow'!H23-'Cash Flow'!G23</f>
        <v>0</v>
      </c>
      <c r="H23" s="38">
        <f>'Cash Flow'!I23-'Cash Flow'!H23</f>
        <v>0</v>
      </c>
      <c r="I23" s="38">
        <f>'Cash Flow'!J23-'Cash Flow'!I23</f>
        <v>0</v>
      </c>
      <c r="J23" s="38">
        <f>'Cash Flow'!K23-'Cash Flow'!J23</f>
        <v>0</v>
      </c>
    </row>
    <row r="24" spans="1:10" s="13" customFormat="1" ht="12.75">
      <c r="A24" s="61" t="s">
        <v>314</v>
      </c>
      <c r="B24" s="61" t="s">
        <v>315</v>
      </c>
      <c r="C24" s="62">
        <f>'Cash Flow'!D24-'Cash Flow'!C24</f>
        <v>0</v>
      </c>
      <c r="D24" s="62">
        <f>'Cash Flow'!E24-'Cash Flow'!D24</f>
        <v>0</v>
      </c>
      <c r="E24" s="62">
        <f>'Cash Flow'!F24-'Cash Flow'!E24</f>
        <v>0</v>
      </c>
      <c r="F24" s="62">
        <f>'Cash Flow'!G24-'Cash Flow'!F24</f>
        <v>0</v>
      </c>
      <c r="G24" s="62">
        <f>'Cash Flow'!H24-'Cash Flow'!G24</f>
        <v>0</v>
      </c>
      <c r="H24" s="62">
        <f>'Cash Flow'!I24-'Cash Flow'!H24</f>
        <v>0</v>
      </c>
      <c r="I24" s="62">
        <f>'Cash Flow'!J24-'Cash Flow'!I24</f>
        <v>0</v>
      </c>
      <c r="J24" s="62">
        <f>'Cash Flow'!K24-'Cash Flow'!J24</f>
        <v>0</v>
      </c>
    </row>
    <row r="25" spans="1:10" s="13" customFormat="1" ht="12.75">
      <c r="A25" s="61"/>
      <c r="B25" s="61" t="s">
        <v>316</v>
      </c>
      <c r="C25" s="62">
        <f>'Cash Flow'!D25-'Cash Flow'!C25</f>
        <v>0</v>
      </c>
      <c r="D25" s="62">
        <f>'Cash Flow'!E25-'Cash Flow'!D25</f>
        <v>0</v>
      </c>
      <c r="E25" s="62">
        <f>'Cash Flow'!F25-'Cash Flow'!E25</f>
        <v>0</v>
      </c>
      <c r="F25" s="62">
        <f>'Cash Flow'!G25-'Cash Flow'!F25</f>
        <v>0</v>
      </c>
      <c r="G25" s="62">
        <f>'Cash Flow'!H25-'Cash Flow'!G25</f>
        <v>0</v>
      </c>
      <c r="H25" s="62">
        <f>'Cash Flow'!I25-'Cash Flow'!H25</f>
        <v>0</v>
      </c>
      <c r="I25" s="62">
        <f>'Cash Flow'!J25-'Cash Flow'!I25</f>
        <v>0</v>
      </c>
      <c r="J25" s="62">
        <f>'Cash Flow'!K25-'Cash Flow'!J25</f>
        <v>0</v>
      </c>
    </row>
    <row r="26" spans="1:10" ht="12.75">
      <c r="A26" s="63" t="s">
        <v>317</v>
      </c>
      <c r="B26" s="63" t="s">
        <v>318</v>
      </c>
      <c r="C26" s="105">
        <f>'Cash Flow'!D26-'Cash Flow'!C26</f>
        <v>0</v>
      </c>
      <c r="D26" s="105">
        <f>'Cash Flow'!E26-'Cash Flow'!D26</f>
        <v>0</v>
      </c>
      <c r="E26" s="105">
        <f>'Cash Flow'!F26-'Cash Flow'!E26</f>
        <v>0</v>
      </c>
      <c r="F26" s="105">
        <f>'Cash Flow'!G26-'Cash Flow'!F26</f>
        <v>0</v>
      </c>
      <c r="G26" s="105">
        <f>'Cash Flow'!H26-'Cash Flow'!G26</f>
        <v>0</v>
      </c>
      <c r="H26" s="105">
        <f>'Cash Flow'!I26-'Cash Flow'!H26</f>
        <v>0</v>
      </c>
      <c r="I26" s="105">
        <f>'Cash Flow'!J26-'Cash Flow'!I26</f>
        <v>0</v>
      </c>
      <c r="J26" s="105">
        <f>'Cash Flow'!K26-'Cash Flow'!J26</f>
        <v>0</v>
      </c>
    </row>
    <row r="27" spans="1:10" ht="12.75">
      <c r="A27" s="63" t="s">
        <v>319</v>
      </c>
      <c r="B27" s="63" t="s">
        <v>320</v>
      </c>
      <c r="C27" s="105">
        <f>'Cash Flow'!D27-'Cash Flow'!C27</f>
        <v>0</v>
      </c>
      <c r="D27" s="105">
        <f>'Cash Flow'!E27-'Cash Flow'!D27</f>
        <v>0</v>
      </c>
      <c r="E27" s="105">
        <f>'Cash Flow'!F27-'Cash Flow'!E27</f>
        <v>0</v>
      </c>
      <c r="F27" s="105">
        <f>'Cash Flow'!G27-'Cash Flow'!F27</f>
        <v>0</v>
      </c>
      <c r="G27" s="105">
        <f>'Cash Flow'!H27-'Cash Flow'!G27</f>
        <v>0</v>
      </c>
      <c r="H27" s="105">
        <f>'Cash Flow'!I27-'Cash Flow'!H27</f>
        <v>0</v>
      </c>
      <c r="I27" s="105">
        <f>'Cash Flow'!J27-'Cash Flow'!I27</f>
        <v>0</v>
      </c>
      <c r="J27" s="105">
        <f>'Cash Flow'!K27-'Cash Flow'!J27</f>
        <v>0</v>
      </c>
    </row>
    <row r="28" spans="1:10" ht="12.75">
      <c r="A28" s="63" t="s">
        <v>321</v>
      </c>
      <c r="B28" s="63" t="s">
        <v>322</v>
      </c>
      <c r="C28" s="105">
        <f>'Cash Flow'!D28-'Cash Flow'!C28</f>
        <v>0</v>
      </c>
      <c r="D28" s="105">
        <f>'Cash Flow'!E28-'Cash Flow'!D28</f>
        <v>0</v>
      </c>
      <c r="E28" s="105">
        <f>'Cash Flow'!F28-'Cash Flow'!E28</f>
        <v>0</v>
      </c>
      <c r="F28" s="105">
        <f>'Cash Flow'!G28-'Cash Flow'!F28</f>
        <v>0</v>
      </c>
      <c r="G28" s="105">
        <f>'Cash Flow'!H28-'Cash Flow'!G28</f>
        <v>0</v>
      </c>
      <c r="H28" s="105">
        <f>'Cash Flow'!I28-'Cash Flow'!H28</f>
        <v>0</v>
      </c>
      <c r="I28" s="105">
        <f>'Cash Flow'!J28-'Cash Flow'!I28</f>
        <v>0</v>
      </c>
      <c r="J28" s="105">
        <f>'Cash Flow'!K28-'Cash Flow'!J28</f>
        <v>0</v>
      </c>
    </row>
    <row r="29" spans="1:10" ht="12.75">
      <c r="A29" s="63" t="s">
        <v>323</v>
      </c>
      <c r="B29" s="63" t="s">
        <v>324</v>
      </c>
      <c r="C29" s="105">
        <f>'Cash Flow'!D29-'Cash Flow'!C29</f>
        <v>0</v>
      </c>
      <c r="D29" s="105">
        <f>'Cash Flow'!E29-'Cash Flow'!D29</f>
        <v>0</v>
      </c>
      <c r="E29" s="105">
        <f>'Cash Flow'!F29-'Cash Flow'!E29</f>
        <v>0</v>
      </c>
      <c r="F29" s="105">
        <f>'Cash Flow'!G29-'Cash Flow'!F29</f>
        <v>0</v>
      </c>
      <c r="G29" s="105">
        <f>'Cash Flow'!H29-'Cash Flow'!G29</f>
        <v>0</v>
      </c>
      <c r="H29" s="105">
        <f>'Cash Flow'!I29-'Cash Flow'!H29</f>
        <v>0</v>
      </c>
      <c r="I29" s="105">
        <f>'Cash Flow'!J29-'Cash Flow'!I29</f>
        <v>0</v>
      </c>
      <c r="J29" s="105">
        <f>'Cash Flow'!K29-'Cash Flow'!J29</f>
        <v>0</v>
      </c>
    </row>
    <row r="30" spans="1:10" ht="12.75">
      <c r="A30" s="63" t="s">
        <v>325</v>
      </c>
      <c r="B30" s="63" t="s">
        <v>326</v>
      </c>
      <c r="C30" s="105">
        <f>'Cash Flow'!D30-'Cash Flow'!C30</f>
        <v>0</v>
      </c>
      <c r="D30" s="105">
        <f>'Cash Flow'!E30-'Cash Flow'!D30</f>
        <v>0</v>
      </c>
      <c r="E30" s="105">
        <f>'Cash Flow'!F30-'Cash Flow'!E30</f>
        <v>0</v>
      </c>
      <c r="F30" s="105">
        <f>'Cash Flow'!G30-'Cash Flow'!F30</f>
        <v>0</v>
      </c>
      <c r="G30" s="105">
        <f>'Cash Flow'!H30-'Cash Flow'!G30</f>
        <v>0</v>
      </c>
      <c r="H30" s="105">
        <f>'Cash Flow'!I30-'Cash Flow'!H30</f>
        <v>0</v>
      </c>
      <c r="I30" s="105">
        <f>'Cash Flow'!J30-'Cash Flow'!I30</f>
        <v>0</v>
      </c>
      <c r="J30" s="105">
        <f>'Cash Flow'!K30-'Cash Flow'!J30</f>
        <v>0</v>
      </c>
    </row>
    <row r="31" spans="1:10" s="13" customFormat="1" ht="12.75">
      <c r="A31" s="59" t="s">
        <v>327</v>
      </c>
      <c r="B31" s="59" t="s">
        <v>328</v>
      </c>
      <c r="C31" s="60">
        <f>'Cash Flow'!D31-'Cash Flow'!C31</f>
        <v>0</v>
      </c>
      <c r="D31" s="60">
        <f>'Cash Flow'!E31-'Cash Flow'!D31</f>
        <v>0</v>
      </c>
      <c r="E31" s="60">
        <f>'Cash Flow'!F31-'Cash Flow'!E31</f>
        <v>0</v>
      </c>
      <c r="F31" s="60">
        <f>'Cash Flow'!G31-'Cash Flow'!F31</f>
        <v>0</v>
      </c>
      <c r="G31" s="60">
        <f>'Cash Flow'!H31-'Cash Flow'!G31</f>
        <v>0</v>
      </c>
      <c r="H31" s="60">
        <f>'Cash Flow'!I31-'Cash Flow'!H31</f>
        <v>0</v>
      </c>
      <c r="I31" s="60">
        <f>'Cash Flow'!J31-'Cash Flow'!I31</f>
        <v>0</v>
      </c>
      <c r="J31" s="60">
        <f>'Cash Flow'!K31-'Cash Flow'!J31</f>
        <v>0</v>
      </c>
    </row>
    <row r="32" spans="1:10" ht="12.75">
      <c r="A32" s="55"/>
      <c r="B32" s="56" t="s">
        <v>329</v>
      </c>
      <c r="C32" s="38"/>
      <c r="D32" s="38"/>
      <c r="E32" s="38"/>
      <c r="F32" s="38"/>
      <c r="G32" s="38"/>
      <c r="H32" s="38"/>
      <c r="I32" s="38"/>
      <c r="J32" s="38"/>
    </row>
    <row r="33" spans="1:10" ht="12.75">
      <c r="A33" s="63" t="s">
        <v>330</v>
      </c>
      <c r="B33" s="63" t="s">
        <v>331</v>
      </c>
      <c r="C33" s="105">
        <f>'Cash Flow'!D33-'Cash Flow'!C33</f>
        <v>0</v>
      </c>
      <c r="D33" s="105">
        <f>'Cash Flow'!E33-'Cash Flow'!D33</f>
        <v>0</v>
      </c>
      <c r="E33" s="105">
        <f>'Cash Flow'!F33-'Cash Flow'!E33</f>
        <v>0</v>
      </c>
      <c r="F33" s="105">
        <f>'Cash Flow'!G33-'Cash Flow'!F33</f>
        <v>0</v>
      </c>
      <c r="G33" s="105">
        <f>'Cash Flow'!H33-'Cash Flow'!G33</f>
        <v>0</v>
      </c>
      <c r="H33" s="105">
        <f>'Cash Flow'!I33-'Cash Flow'!H33</f>
        <v>0</v>
      </c>
      <c r="I33" s="105">
        <f>'Cash Flow'!J33-'Cash Flow'!I33</f>
        <v>0</v>
      </c>
      <c r="J33" s="105">
        <f>'Cash Flow'!K33-'Cash Flow'!J33</f>
        <v>0</v>
      </c>
    </row>
    <row r="34" spans="1:10" ht="12.75">
      <c r="A34" s="63" t="s">
        <v>332</v>
      </c>
      <c r="B34" s="63" t="s">
        <v>333</v>
      </c>
      <c r="C34" s="105">
        <f>'Cash Flow'!D34-'Cash Flow'!C34</f>
        <v>0</v>
      </c>
      <c r="D34" s="105">
        <f>'Cash Flow'!E34-'Cash Flow'!D34</f>
        <v>0</v>
      </c>
      <c r="E34" s="105">
        <f>'Cash Flow'!F34-'Cash Flow'!E34</f>
        <v>0</v>
      </c>
      <c r="F34" s="105">
        <f>'Cash Flow'!G34-'Cash Flow'!F34</f>
        <v>0</v>
      </c>
      <c r="G34" s="105">
        <f>'Cash Flow'!H34-'Cash Flow'!G34</f>
        <v>0</v>
      </c>
      <c r="H34" s="105">
        <f>'Cash Flow'!I34-'Cash Flow'!H34</f>
        <v>0</v>
      </c>
      <c r="I34" s="105">
        <f>'Cash Flow'!J34-'Cash Flow'!I34</f>
        <v>0</v>
      </c>
      <c r="J34" s="105">
        <f>'Cash Flow'!K34-'Cash Flow'!J34</f>
        <v>0</v>
      </c>
    </row>
    <row r="35" spans="1:10" ht="12.75">
      <c r="A35" s="63" t="s">
        <v>334</v>
      </c>
      <c r="B35" s="63" t="s">
        <v>335</v>
      </c>
      <c r="C35" s="105">
        <f>'Cash Flow'!D35-'Cash Flow'!C35</f>
        <v>0</v>
      </c>
      <c r="D35" s="105">
        <f>'Cash Flow'!E35-'Cash Flow'!D35</f>
        <v>0</v>
      </c>
      <c r="E35" s="105">
        <f>'Cash Flow'!F35-'Cash Flow'!E35</f>
        <v>0</v>
      </c>
      <c r="F35" s="105">
        <f>'Cash Flow'!G35-'Cash Flow'!F35</f>
        <v>0</v>
      </c>
      <c r="G35" s="105">
        <f>'Cash Flow'!H35-'Cash Flow'!G35</f>
        <v>0</v>
      </c>
      <c r="H35" s="105">
        <f>'Cash Flow'!I35-'Cash Flow'!H35</f>
        <v>0</v>
      </c>
      <c r="I35" s="105">
        <f>'Cash Flow'!J35-'Cash Flow'!I35</f>
        <v>0</v>
      </c>
      <c r="J35" s="105">
        <f>'Cash Flow'!K35-'Cash Flow'!J35</f>
        <v>0</v>
      </c>
    </row>
    <row r="36" spans="1:10" s="13" customFormat="1" ht="12.75">
      <c r="A36" s="59" t="s">
        <v>336</v>
      </c>
      <c r="B36" s="59" t="s">
        <v>337</v>
      </c>
      <c r="C36" s="60">
        <f>'Cash Flow'!D36-'Cash Flow'!C36</f>
        <v>0</v>
      </c>
      <c r="D36" s="60">
        <f>'Cash Flow'!E36-'Cash Flow'!D36</f>
        <v>0</v>
      </c>
      <c r="E36" s="60">
        <f>'Cash Flow'!F36-'Cash Flow'!E36</f>
        <v>0</v>
      </c>
      <c r="F36" s="60">
        <f>'Cash Flow'!G36-'Cash Flow'!F36</f>
        <v>0</v>
      </c>
      <c r="G36" s="60">
        <f>'Cash Flow'!H36-'Cash Flow'!G36</f>
        <v>0</v>
      </c>
      <c r="H36" s="60">
        <f>'Cash Flow'!I36-'Cash Flow'!H36</f>
        <v>0</v>
      </c>
      <c r="I36" s="60">
        <f>'Cash Flow'!J36-'Cash Flow'!I36</f>
        <v>0</v>
      </c>
      <c r="J36" s="60">
        <f>'Cash Flow'!K36-'Cash Flow'!J36</f>
        <v>0</v>
      </c>
    </row>
    <row r="37" spans="1:10" ht="12.75">
      <c r="A37" s="55"/>
      <c r="B37" s="106" t="s">
        <v>338</v>
      </c>
      <c r="C37" s="104"/>
      <c r="D37" s="104"/>
      <c r="E37" s="104"/>
      <c r="F37" s="104"/>
      <c r="G37" s="104"/>
      <c r="H37" s="104"/>
      <c r="I37" s="104"/>
      <c r="J37" s="104"/>
    </row>
    <row r="38" spans="1:10" ht="12.75">
      <c r="A38" s="63" t="s">
        <v>339</v>
      </c>
      <c r="B38" s="63" t="s">
        <v>340</v>
      </c>
      <c r="C38" s="105">
        <f>'Cash Flow'!D38-'Cash Flow'!C38</f>
        <v>0</v>
      </c>
      <c r="D38" s="105">
        <f>'Cash Flow'!E38-'Cash Flow'!D38</f>
        <v>0</v>
      </c>
      <c r="E38" s="105">
        <f>'Cash Flow'!F38-'Cash Flow'!E38</f>
        <v>0</v>
      </c>
      <c r="F38" s="105">
        <f>'Cash Flow'!G38-'Cash Flow'!F38</f>
        <v>0</v>
      </c>
      <c r="G38" s="105">
        <f>'Cash Flow'!H38-'Cash Flow'!G38</f>
        <v>0</v>
      </c>
      <c r="H38" s="105">
        <f>'Cash Flow'!I38-'Cash Flow'!H38</f>
        <v>0</v>
      </c>
      <c r="I38" s="105">
        <f>'Cash Flow'!J38-'Cash Flow'!I38</f>
        <v>0</v>
      </c>
      <c r="J38" s="105">
        <f>'Cash Flow'!K38-'Cash Flow'!J38</f>
        <v>0</v>
      </c>
    </row>
    <row r="39" spans="1:10" ht="12.75">
      <c r="A39" s="63" t="s">
        <v>341</v>
      </c>
      <c r="B39" s="63" t="s">
        <v>342</v>
      </c>
      <c r="C39" s="105">
        <f>'Cash Flow'!D39-'Cash Flow'!C39</f>
        <v>0</v>
      </c>
      <c r="D39" s="105">
        <f>'Cash Flow'!E39-'Cash Flow'!D39</f>
        <v>0</v>
      </c>
      <c r="E39" s="105">
        <f>'Cash Flow'!F39-'Cash Flow'!E39</f>
        <v>0</v>
      </c>
      <c r="F39" s="105">
        <f>'Cash Flow'!G39-'Cash Flow'!F39</f>
        <v>0</v>
      </c>
      <c r="G39" s="105">
        <f>'Cash Flow'!H39-'Cash Flow'!G39</f>
        <v>0</v>
      </c>
      <c r="H39" s="105">
        <f>'Cash Flow'!I39-'Cash Flow'!H39</f>
        <v>0</v>
      </c>
      <c r="I39" s="105">
        <f>'Cash Flow'!J39-'Cash Flow'!I39</f>
        <v>0</v>
      </c>
      <c r="J39" s="105">
        <f>'Cash Flow'!K39-'Cash Flow'!J39</f>
        <v>0</v>
      </c>
    </row>
    <row r="40" spans="1:10" ht="12.75">
      <c r="A40" s="55" t="s">
        <v>343</v>
      </c>
      <c r="B40" s="55" t="s">
        <v>344</v>
      </c>
      <c r="C40" s="38">
        <f>'Cash Flow'!D40-'Cash Flow'!C40</f>
        <v>0</v>
      </c>
      <c r="D40" s="38">
        <f>'Cash Flow'!E40-'Cash Flow'!D40</f>
        <v>0</v>
      </c>
      <c r="E40" s="38">
        <f>'Cash Flow'!F40-'Cash Flow'!E40</f>
        <v>0</v>
      </c>
      <c r="F40" s="38">
        <f>'Cash Flow'!G40-'Cash Flow'!F40</f>
        <v>0</v>
      </c>
      <c r="G40" s="38">
        <f>'Cash Flow'!H40-'Cash Flow'!G40</f>
        <v>0</v>
      </c>
      <c r="H40" s="38">
        <f>'Cash Flow'!I40-'Cash Flow'!H40</f>
        <v>0</v>
      </c>
      <c r="I40" s="38">
        <f>'Cash Flow'!J40-'Cash Flow'!I40</f>
        <v>0</v>
      </c>
      <c r="J40" s="38">
        <f>'Cash Flow'!K40-'Cash Flow'!J40</f>
        <v>0</v>
      </c>
    </row>
    <row r="41" spans="1:10" ht="12.75">
      <c r="A41" s="55" t="s">
        <v>345</v>
      </c>
      <c r="B41" s="55" t="s">
        <v>346</v>
      </c>
      <c r="C41" s="38">
        <f>'Cash Flow'!D41-'Cash Flow'!C41</f>
        <v>0</v>
      </c>
      <c r="D41" s="38">
        <f>'Cash Flow'!E41-'Cash Flow'!D41</f>
        <v>0</v>
      </c>
      <c r="E41" s="38">
        <f>'Cash Flow'!F41-'Cash Flow'!E41</f>
        <v>0</v>
      </c>
      <c r="F41" s="38">
        <f>'Cash Flow'!G41-'Cash Flow'!F41</f>
        <v>0</v>
      </c>
      <c r="G41" s="38">
        <f>'Cash Flow'!H41-'Cash Flow'!G41</f>
        <v>0</v>
      </c>
      <c r="H41" s="38">
        <f>'Cash Flow'!I41-'Cash Flow'!H41</f>
        <v>0</v>
      </c>
      <c r="I41" s="38">
        <f>'Cash Flow'!J41-'Cash Flow'!I41</f>
        <v>0</v>
      </c>
      <c r="J41" s="38">
        <f>'Cash Flow'!K41-'Cash Flow'!J41</f>
        <v>0</v>
      </c>
    </row>
    <row r="42" spans="1:10" s="13" customFormat="1" ht="12.75">
      <c r="A42" s="59" t="s">
        <v>347</v>
      </c>
      <c r="B42" s="59" t="s">
        <v>348</v>
      </c>
      <c r="C42" s="60">
        <f>'Cash Flow'!D42-'Cash Flow'!C42</f>
        <v>0</v>
      </c>
      <c r="D42" s="60">
        <f>'Cash Flow'!E42-'Cash Flow'!D42</f>
        <v>0</v>
      </c>
      <c r="E42" s="60">
        <f>'Cash Flow'!F42-'Cash Flow'!E42</f>
        <v>0</v>
      </c>
      <c r="F42" s="60">
        <f>'Cash Flow'!G42-'Cash Flow'!F42</f>
        <v>0</v>
      </c>
      <c r="G42" s="60">
        <f>'Cash Flow'!H42-'Cash Flow'!G42</f>
        <v>0</v>
      </c>
      <c r="H42" s="60">
        <f>'Cash Flow'!I42-'Cash Flow'!H42</f>
        <v>0</v>
      </c>
      <c r="I42" s="60">
        <f>'Cash Flow'!J42-'Cash Flow'!I42</f>
        <v>0</v>
      </c>
      <c r="J42" s="60">
        <f>'Cash Flow'!K42-'Cash Flow'!J42</f>
        <v>0</v>
      </c>
    </row>
    <row r="43" spans="1:10" ht="12.75">
      <c r="A43" s="59" t="s">
        <v>216</v>
      </c>
      <c r="B43" s="59" t="s">
        <v>349</v>
      </c>
      <c r="C43" s="60">
        <f>'Cash Flow'!D43-'Cash Flow'!C43</f>
        <v>0</v>
      </c>
      <c r="D43" s="60">
        <f>'Cash Flow'!E43-'Cash Flow'!D43</f>
        <v>0</v>
      </c>
      <c r="E43" s="60">
        <f>'Cash Flow'!F43-'Cash Flow'!E43</f>
        <v>0</v>
      </c>
      <c r="F43" s="60">
        <f>'Cash Flow'!G43-'Cash Flow'!F43</f>
        <v>0</v>
      </c>
      <c r="G43" s="60">
        <f>'Cash Flow'!H43-'Cash Flow'!G43</f>
        <v>0</v>
      </c>
      <c r="H43" s="60">
        <f>'Cash Flow'!I43-'Cash Flow'!H43</f>
        <v>0</v>
      </c>
      <c r="I43" s="60">
        <f>'Cash Flow'!J43-'Cash Flow'!I43</f>
        <v>0</v>
      </c>
      <c r="J43" s="60">
        <f>'Cash Flow'!K43-'Cash Flow'!J43</f>
        <v>0</v>
      </c>
    </row>
    <row r="44" spans="1:10" ht="12.75">
      <c r="A44" s="65" t="s">
        <v>261</v>
      </c>
      <c r="B44" s="65" t="s">
        <v>350</v>
      </c>
      <c r="C44" s="60">
        <f>'Cash Flow'!D44-'Cash Flow'!C44</f>
        <v>0</v>
      </c>
      <c r="D44" s="60">
        <f>'Cash Flow'!E44-'Cash Flow'!D44</f>
        <v>0</v>
      </c>
      <c r="E44" s="60">
        <f>'Cash Flow'!F44-'Cash Flow'!E44</f>
        <v>0</v>
      </c>
      <c r="F44" s="60">
        <f>'Cash Flow'!G44-'Cash Flow'!F44</f>
        <v>0</v>
      </c>
      <c r="G44" s="60">
        <f>'Cash Flow'!H44-'Cash Flow'!G44</f>
        <v>0</v>
      </c>
      <c r="H44" s="60">
        <f>'Cash Flow'!I44-'Cash Flow'!H44</f>
        <v>0</v>
      </c>
      <c r="I44" s="60">
        <f>'Cash Flow'!J44-'Cash Flow'!I44</f>
        <v>0</v>
      </c>
      <c r="J44" s="60">
        <f>'Cash Flow'!K44-'Cash Flow'!J44</f>
        <v>0</v>
      </c>
    </row>
    <row r="45" spans="1:10" ht="12.75">
      <c r="A45" s="65" t="s">
        <v>273</v>
      </c>
      <c r="B45" s="65" t="s">
        <v>351</v>
      </c>
      <c r="C45" s="60">
        <f>'Cash Flow'!D45-'Cash Flow'!C45</f>
        <v>0</v>
      </c>
      <c r="D45" s="60">
        <f>'Cash Flow'!E45-'Cash Flow'!D45</f>
        <v>0</v>
      </c>
      <c r="E45" s="60">
        <f>'Cash Flow'!F45-'Cash Flow'!E45</f>
        <v>0</v>
      </c>
      <c r="F45" s="60">
        <f>'Cash Flow'!G45-'Cash Flow'!F45</f>
        <v>0</v>
      </c>
      <c r="G45" s="60">
        <f>'Cash Flow'!H45-'Cash Flow'!G45</f>
        <v>0</v>
      </c>
      <c r="H45" s="60">
        <f>'Cash Flow'!I45-'Cash Flow'!H45</f>
        <v>0</v>
      </c>
      <c r="I45" s="60">
        <f>'Cash Flow'!J45-'Cash Flow'!I45</f>
        <v>0</v>
      </c>
      <c r="J45" s="60">
        <f>'Cash Flow'!K45-'Cash Flow'!J45</f>
        <v>0</v>
      </c>
    </row>
  </sheetData>
  <sheetProtection password="DE7D" sheet="1"/>
  <mergeCells count="5">
    <mergeCell ref="A5:D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/>
  </sheetPr>
  <dimension ref="A1:J45"/>
  <sheetViews>
    <sheetView view="pageBreakPreview" zoomScaleSheetLayoutView="100" zoomScalePageLayoutView="0" workbookViewId="0" topLeftCell="A1">
      <selection activeCell="A1" sqref="A1:J3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4" width="9.7109375" style="7" bestFit="1" customWidth="1"/>
    <col min="5" max="16384" width="9.140625" style="7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3:4" ht="12">
      <c r="C4" s="8"/>
      <c r="D4" s="8"/>
    </row>
    <row r="5" spans="1:4" ht="19.5">
      <c r="A5" s="103" t="s">
        <v>444</v>
      </c>
      <c r="B5" s="103"/>
      <c r="C5" s="103"/>
      <c r="D5" s="111"/>
    </row>
    <row r="7" spans="1:10" ht="12.75" customHeight="1">
      <c r="A7" s="57"/>
      <c r="B7" s="58" t="s">
        <v>187</v>
      </c>
      <c r="C7" s="58">
        <v>2001</v>
      </c>
      <c r="D7" s="58">
        <v>2002</v>
      </c>
      <c r="E7" s="58">
        <v>2003</v>
      </c>
      <c r="F7" s="58">
        <v>2004</v>
      </c>
      <c r="G7" s="58">
        <v>2005</v>
      </c>
      <c r="H7" s="58">
        <v>2006</v>
      </c>
      <c r="I7" s="58">
        <v>2007</v>
      </c>
      <c r="J7" s="58">
        <v>2008</v>
      </c>
    </row>
    <row r="8" spans="1:10" s="13" customFormat="1" ht="12.75">
      <c r="A8" s="59" t="s">
        <v>283</v>
      </c>
      <c r="B8" s="59" t="s">
        <v>284</v>
      </c>
      <c r="C8" s="107" t="str">
        <f>IF('Cash Flow'!C8,'Cash Flow'!D8/'Cash Flow'!C8-1," ")</f>
        <v> </v>
      </c>
      <c r="D8" s="107" t="str">
        <f>IF('Cash Flow'!D8,'Cash Flow'!E8/'Cash Flow'!D8-1," ")</f>
        <v> </v>
      </c>
      <c r="E8" s="107" t="str">
        <f>IF('Cash Flow'!E8,'Cash Flow'!F8/'Cash Flow'!E8-1," ")</f>
        <v> </v>
      </c>
      <c r="F8" s="107" t="str">
        <f>IF('Cash Flow'!F8,'Cash Flow'!G8/'Cash Flow'!F8-1," ")</f>
        <v> </v>
      </c>
      <c r="G8" s="107" t="str">
        <f>IF('Cash Flow'!G8,'Cash Flow'!H8/'Cash Flow'!G8-1," ")</f>
        <v> </v>
      </c>
      <c r="H8" s="107" t="str">
        <f>IF('Cash Flow'!H8,'Cash Flow'!I8/'Cash Flow'!H8-1," ")</f>
        <v> </v>
      </c>
      <c r="I8" s="107" t="str">
        <f>IF('Cash Flow'!I8,'Cash Flow'!J8/'Cash Flow'!I8-1," ")</f>
        <v> </v>
      </c>
      <c r="J8" s="107" t="str">
        <f>IF('Cash Flow'!J8,'Cash Flow'!K8/'Cash Flow'!J8-1," ")</f>
        <v> </v>
      </c>
    </row>
    <row r="9" spans="1:10" ht="12.75">
      <c r="A9" s="63" t="s">
        <v>285</v>
      </c>
      <c r="B9" s="63" t="s">
        <v>286</v>
      </c>
      <c r="C9" s="109" t="str">
        <f>IF('Cash Flow'!C9,'Cash Flow'!D9/'Cash Flow'!C9-1," ")</f>
        <v> </v>
      </c>
      <c r="D9" s="109" t="str">
        <f>IF('Cash Flow'!D9,'Cash Flow'!E9/'Cash Flow'!D9-1," ")</f>
        <v> </v>
      </c>
      <c r="E9" s="109" t="str">
        <f>IF('Cash Flow'!E9,'Cash Flow'!F9/'Cash Flow'!E9-1," ")</f>
        <v> </v>
      </c>
      <c r="F9" s="109" t="str">
        <f>IF('Cash Flow'!F9,'Cash Flow'!G9/'Cash Flow'!F9-1," ")</f>
        <v> </v>
      </c>
      <c r="G9" s="109" t="str">
        <f>IF('Cash Flow'!G9,'Cash Flow'!H9/'Cash Flow'!G9-1," ")</f>
        <v> </v>
      </c>
      <c r="H9" s="109" t="str">
        <f>IF('Cash Flow'!H9,'Cash Flow'!I9/'Cash Flow'!H9-1," ")</f>
        <v> </v>
      </c>
      <c r="I9" s="109" t="str">
        <f>IF('Cash Flow'!I9,'Cash Flow'!J9/'Cash Flow'!I9-1," ")</f>
        <v> </v>
      </c>
      <c r="J9" s="109" t="str">
        <f>IF('Cash Flow'!J9,'Cash Flow'!K9/'Cash Flow'!J9-1," ")</f>
        <v> </v>
      </c>
    </row>
    <row r="10" spans="1:10" ht="12.75">
      <c r="A10" s="55" t="s">
        <v>287</v>
      </c>
      <c r="B10" s="55" t="s">
        <v>288</v>
      </c>
      <c r="C10" s="90" t="str">
        <f>IF('Cash Flow'!C10,'Cash Flow'!D10/'Cash Flow'!C10-1," ")</f>
        <v> </v>
      </c>
      <c r="D10" s="90" t="str">
        <f>IF('Cash Flow'!D10,'Cash Flow'!E10/'Cash Flow'!D10-1," ")</f>
        <v> </v>
      </c>
      <c r="E10" s="90" t="str">
        <f>IF('Cash Flow'!E10,'Cash Flow'!F10/'Cash Flow'!E10-1," ")</f>
        <v> </v>
      </c>
      <c r="F10" s="90" t="str">
        <f>IF('Cash Flow'!F10,'Cash Flow'!G10/'Cash Flow'!F10-1," ")</f>
        <v> </v>
      </c>
      <c r="G10" s="90" t="str">
        <f>IF('Cash Flow'!G10,'Cash Flow'!H10/'Cash Flow'!G10-1," ")</f>
        <v> </v>
      </c>
      <c r="H10" s="90" t="str">
        <f>IF('Cash Flow'!H10,'Cash Flow'!I10/'Cash Flow'!H10-1," ")</f>
        <v> </v>
      </c>
      <c r="I10" s="90" t="str">
        <f>IF('Cash Flow'!I10,'Cash Flow'!J10/'Cash Flow'!I10-1," ")</f>
        <v> </v>
      </c>
      <c r="J10" s="90" t="str">
        <f>IF('Cash Flow'!J10,'Cash Flow'!K10/'Cash Flow'!J10-1," ")</f>
        <v> </v>
      </c>
    </row>
    <row r="11" spans="1:10" ht="12.75">
      <c r="A11" s="55" t="s">
        <v>289</v>
      </c>
      <c r="B11" s="55" t="s">
        <v>290</v>
      </c>
      <c r="C11" s="90" t="str">
        <f>IF('Cash Flow'!C11,'Cash Flow'!D11/'Cash Flow'!C11-1," ")</f>
        <v> </v>
      </c>
      <c r="D11" s="90" t="str">
        <f>IF('Cash Flow'!D11,'Cash Flow'!E11/'Cash Flow'!D11-1," ")</f>
        <v> </v>
      </c>
      <c r="E11" s="90" t="str">
        <f>IF('Cash Flow'!E11,'Cash Flow'!F11/'Cash Flow'!E11-1," ")</f>
        <v> </v>
      </c>
      <c r="F11" s="90" t="str">
        <f>IF('Cash Flow'!F11,'Cash Flow'!G11/'Cash Flow'!F11-1," ")</f>
        <v> </v>
      </c>
      <c r="G11" s="90" t="str">
        <f>IF('Cash Flow'!G11,'Cash Flow'!H11/'Cash Flow'!G11-1," ")</f>
        <v> </v>
      </c>
      <c r="H11" s="90" t="str">
        <f>IF('Cash Flow'!H11,'Cash Flow'!I11/'Cash Flow'!H11-1," ")</f>
        <v> </v>
      </c>
      <c r="I11" s="90" t="str">
        <f>IF('Cash Flow'!I11,'Cash Flow'!J11/'Cash Flow'!I11-1," ")</f>
        <v> </v>
      </c>
      <c r="J11" s="90" t="str">
        <f>IF('Cash Flow'!J11,'Cash Flow'!K11/'Cash Flow'!J11-1," ")</f>
        <v> </v>
      </c>
    </row>
    <row r="12" spans="1:10" ht="12.75">
      <c r="A12" s="55" t="s">
        <v>291</v>
      </c>
      <c r="B12" s="55" t="s">
        <v>292</v>
      </c>
      <c r="C12" s="90" t="str">
        <f>IF('Cash Flow'!C12,'Cash Flow'!D12/'Cash Flow'!C12-1," ")</f>
        <v> </v>
      </c>
      <c r="D12" s="90" t="str">
        <f>IF('Cash Flow'!D12,'Cash Flow'!E12/'Cash Flow'!D12-1," ")</f>
        <v> </v>
      </c>
      <c r="E12" s="90" t="str">
        <f>IF('Cash Flow'!E12,'Cash Flow'!F12/'Cash Flow'!E12-1," ")</f>
        <v> </v>
      </c>
      <c r="F12" s="90" t="str">
        <f>IF('Cash Flow'!F12,'Cash Flow'!G12/'Cash Flow'!F12-1," ")</f>
        <v> </v>
      </c>
      <c r="G12" s="90" t="str">
        <f>IF('Cash Flow'!G12,'Cash Flow'!H12/'Cash Flow'!G12-1," ")</f>
        <v> </v>
      </c>
      <c r="H12" s="90" t="str">
        <f>IF('Cash Flow'!H12,'Cash Flow'!I12/'Cash Flow'!H12-1," ")</f>
        <v> </v>
      </c>
      <c r="I12" s="90" t="str">
        <f>IF('Cash Flow'!I12,'Cash Flow'!J12/'Cash Flow'!I12-1," ")</f>
        <v> </v>
      </c>
      <c r="J12" s="90" t="str">
        <f>IF('Cash Flow'!J12,'Cash Flow'!K12/'Cash Flow'!J12-1," ")</f>
        <v> </v>
      </c>
    </row>
    <row r="13" spans="1:10" ht="12.75">
      <c r="A13" s="55" t="s">
        <v>293</v>
      </c>
      <c r="B13" s="55" t="s">
        <v>294</v>
      </c>
      <c r="C13" s="90" t="str">
        <f>IF('Cash Flow'!C13,'Cash Flow'!D13/'Cash Flow'!C13-1," ")</f>
        <v> </v>
      </c>
      <c r="D13" s="90" t="str">
        <f>IF('Cash Flow'!D13,'Cash Flow'!E13/'Cash Flow'!D13-1," ")</f>
        <v> </v>
      </c>
      <c r="E13" s="90" t="str">
        <f>IF('Cash Flow'!E13,'Cash Flow'!F13/'Cash Flow'!E13-1," ")</f>
        <v> </v>
      </c>
      <c r="F13" s="90" t="str">
        <f>IF('Cash Flow'!F13,'Cash Flow'!G13/'Cash Flow'!F13-1," ")</f>
        <v> </v>
      </c>
      <c r="G13" s="90" t="str">
        <f>IF('Cash Flow'!G13,'Cash Flow'!H13/'Cash Flow'!G13-1," ")</f>
        <v> </v>
      </c>
      <c r="H13" s="90" t="str">
        <f>IF('Cash Flow'!H13,'Cash Flow'!I13/'Cash Flow'!H13-1," ")</f>
        <v> </v>
      </c>
      <c r="I13" s="90" t="str">
        <f>IF('Cash Flow'!I13,'Cash Flow'!J13/'Cash Flow'!I13-1," ")</f>
        <v> </v>
      </c>
      <c r="J13" s="90" t="str">
        <f>IF('Cash Flow'!J13,'Cash Flow'!K13/'Cash Flow'!J13-1," ")</f>
        <v> </v>
      </c>
    </row>
    <row r="14" spans="1:10" ht="12.75">
      <c r="A14" s="55" t="s">
        <v>295</v>
      </c>
      <c r="B14" s="55" t="s">
        <v>296</v>
      </c>
      <c r="C14" s="90" t="str">
        <f>IF('Cash Flow'!C14,'Cash Flow'!D14/'Cash Flow'!C14-1," ")</f>
        <v> </v>
      </c>
      <c r="D14" s="90" t="str">
        <f>IF('Cash Flow'!D14,'Cash Flow'!E14/'Cash Flow'!D14-1," ")</f>
        <v> </v>
      </c>
      <c r="E14" s="90" t="str">
        <f>IF('Cash Flow'!E14,'Cash Flow'!F14/'Cash Flow'!E14-1," ")</f>
        <v> </v>
      </c>
      <c r="F14" s="90" t="str">
        <f>IF('Cash Flow'!F14,'Cash Flow'!G14/'Cash Flow'!F14-1," ")</f>
        <v> </v>
      </c>
      <c r="G14" s="90" t="str">
        <f>IF('Cash Flow'!G14,'Cash Flow'!H14/'Cash Flow'!G14-1," ")</f>
        <v> </v>
      </c>
      <c r="H14" s="90" t="str">
        <f>IF('Cash Flow'!H14,'Cash Flow'!I14/'Cash Flow'!H14-1," ")</f>
        <v> </v>
      </c>
      <c r="I14" s="90" t="str">
        <f>IF('Cash Flow'!I14,'Cash Flow'!J14/'Cash Flow'!I14-1," ")</f>
        <v> </v>
      </c>
      <c r="J14" s="90" t="str">
        <f>IF('Cash Flow'!J14,'Cash Flow'!K14/'Cash Flow'!J14-1," ")</f>
        <v> </v>
      </c>
    </row>
    <row r="15" spans="1:10" ht="12.75">
      <c r="A15" s="55" t="s">
        <v>297</v>
      </c>
      <c r="B15" s="55" t="s">
        <v>298</v>
      </c>
      <c r="C15" s="90" t="str">
        <f>IF('Cash Flow'!C15,'Cash Flow'!D15/'Cash Flow'!C15-1," ")</f>
        <v> </v>
      </c>
      <c r="D15" s="90" t="str">
        <f>IF('Cash Flow'!D15,'Cash Flow'!E15/'Cash Flow'!D15-1," ")</f>
        <v> </v>
      </c>
      <c r="E15" s="90" t="str">
        <f>IF('Cash Flow'!E15,'Cash Flow'!F15/'Cash Flow'!E15-1," ")</f>
        <v> </v>
      </c>
      <c r="F15" s="90" t="str">
        <f>IF('Cash Flow'!F15,'Cash Flow'!G15/'Cash Flow'!F15-1," ")</f>
        <v> </v>
      </c>
      <c r="G15" s="90" t="str">
        <f>IF('Cash Flow'!G15,'Cash Flow'!H15/'Cash Flow'!G15-1," ")</f>
        <v> </v>
      </c>
      <c r="H15" s="90" t="str">
        <f>IF('Cash Flow'!H15,'Cash Flow'!I15/'Cash Flow'!H15-1," ")</f>
        <v> </v>
      </c>
      <c r="I15" s="90" t="str">
        <f>IF('Cash Flow'!I15,'Cash Flow'!J15/'Cash Flow'!I15-1," ")</f>
        <v> </v>
      </c>
      <c r="J15" s="90" t="str">
        <f>IF('Cash Flow'!J15,'Cash Flow'!K15/'Cash Flow'!J15-1," ")</f>
        <v> </v>
      </c>
    </row>
    <row r="16" spans="1:10" ht="12.75">
      <c r="A16" s="55" t="s">
        <v>299</v>
      </c>
      <c r="B16" s="55" t="s">
        <v>300</v>
      </c>
      <c r="C16" s="90" t="str">
        <f>IF('Cash Flow'!C16,'Cash Flow'!D16/'Cash Flow'!C16-1," ")</f>
        <v> </v>
      </c>
      <c r="D16" s="90" t="str">
        <f>IF('Cash Flow'!D16,'Cash Flow'!E16/'Cash Flow'!D16-1," ")</f>
        <v> </v>
      </c>
      <c r="E16" s="90" t="str">
        <f>IF('Cash Flow'!E16,'Cash Flow'!F16/'Cash Flow'!E16-1," ")</f>
        <v> </v>
      </c>
      <c r="F16" s="90" t="str">
        <f>IF('Cash Flow'!F16,'Cash Flow'!G16/'Cash Flow'!F16-1," ")</f>
        <v> </v>
      </c>
      <c r="G16" s="90" t="str">
        <f>IF('Cash Flow'!G16,'Cash Flow'!H16/'Cash Flow'!G16-1," ")</f>
        <v> </v>
      </c>
      <c r="H16" s="90" t="str">
        <f>IF('Cash Flow'!H16,'Cash Flow'!I16/'Cash Flow'!H16-1," ")</f>
        <v> </v>
      </c>
      <c r="I16" s="90" t="str">
        <f>IF('Cash Flow'!I16,'Cash Flow'!J16/'Cash Flow'!I16-1," ")</f>
        <v> </v>
      </c>
      <c r="J16" s="90" t="str">
        <f>IF('Cash Flow'!J16,'Cash Flow'!K16/'Cash Flow'!J16-1," ")</f>
        <v> </v>
      </c>
    </row>
    <row r="17" spans="1:10" s="13" customFormat="1" ht="12.75">
      <c r="A17" s="61" t="s">
        <v>301</v>
      </c>
      <c r="B17" s="61" t="s">
        <v>302</v>
      </c>
      <c r="C17" s="108" t="str">
        <f>IF('Cash Flow'!C17,'Cash Flow'!D17/'Cash Flow'!C17-1," ")</f>
        <v> </v>
      </c>
      <c r="D17" s="108" t="str">
        <f>IF('Cash Flow'!D17,'Cash Flow'!E17/'Cash Flow'!D17-1," ")</f>
        <v> </v>
      </c>
      <c r="E17" s="108" t="str">
        <f>IF('Cash Flow'!E17,'Cash Flow'!F17/'Cash Flow'!E17-1," ")</f>
        <v> </v>
      </c>
      <c r="F17" s="108" t="str">
        <f>IF('Cash Flow'!F17,'Cash Flow'!G17/'Cash Flow'!F17-1," ")</f>
        <v> </v>
      </c>
      <c r="G17" s="108" t="str">
        <f>IF('Cash Flow'!G17,'Cash Flow'!H17/'Cash Flow'!G17-1," ")</f>
        <v> </v>
      </c>
      <c r="H17" s="108" t="str">
        <f>IF('Cash Flow'!H17,'Cash Flow'!I17/'Cash Flow'!H17-1," ")</f>
        <v> </v>
      </c>
      <c r="I17" s="108" t="str">
        <f>IF('Cash Flow'!I17,'Cash Flow'!J17/'Cash Flow'!I17-1," ")</f>
        <v> </v>
      </c>
      <c r="J17" s="108" t="str">
        <f>IF('Cash Flow'!J17,'Cash Flow'!K17/'Cash Flow'!J17-1," ")</f>
        <v> </v>
      </c>
    </row>
    <row r="18" spans="1:10" s="13" customFormat="1" ht="12.75">
      <c r="A18" s="61"/>
      <c r="B18" s="61" t="s">
        <v>303</v>
      </c>
      <c r="C18" s="108" t="str">
        <f>IF('Cash Flow'!C18,'Cash Flow'!D18/'Cash Flow'!C18-1," ")</f>
        <v> </v>
      </c>
      <c r="D18" s="108" t="str">
        <f>IF('Cash Flow'!D18,'Cash Flow'!E18/'Cash Flow'!D18-1," ")</f>
        <v> </v>
      </c>
      <c r="E18" s="108" t="str">
        <f>IF('Cash Flow'!E18,'Cash Flow'!F18/'Cash Flow'!E18-1," ")</f>
        <v> </v>
      </c>
      <c r="F18" s="108" t="str">
        <f>IF('Cash Flow'!F18,'Cash Flow'!G18/'Cash Flow'!F18-1," ")</f>
        <v> </v>
      </c>
      <c r="G18" s="108" t="str">
        <f>IF('Cash Flow'!G18,'Cash Flow'!H18/'Cash Flow'!G18-1," ")</f>
        <v> </v>
      </c>
      <c r="H18" s="108" t="str">
        <f>IF('Cash Flow'!H18,'Cash Flow'!I18/'Cash Flow'!H18-1," ")</f>
        <v> </v>
      </c>
      <c r="I18" s="108" t="str">
        <f>IF('Cash Flow'!I18,'Cash Flow'!J18/'Cash Flow'!I18-1," ")</f>
        <v> </v>
      </c>
      <c r="J18" s="108" t="str">
        <f>IF('Cash Flow'!J18,'Cash Flow'!K18/'Cash Flow'!J18-1," ")</f>
        <v> </v>
      </c>
    </row>
    <row r="19" spans="1:10" ht="12.75">
      <c r="A19" s="63" t="s">
        <v>304</v>
      </c>
      <c r="B19" s="63" t="s">
        <v>305</v>
      </c>
      <c r="C19" s="109" t="str">
        <f>IF('Cash Flow'!C19,'Cash Flow'!D19/'Cash Flow'!C19-1," ")</f>
        <v> </v>
      </c>
      <c r="D19" s="109" t="str">
        <f>IF('Cash Flow'!D19,'Cash Flow'!E19/'Cash Flow'!D19-1," ")</f>
        <v> </v>
      </c>
      <c r="E19" s="109" t="str">
        <f>IF('Cash Flow'!E19,'Cash Flow'!F19/'Cash Flow'!E19-1," ")</f>
        <v> </v>
      </c>
      <c r="F19" s="109" t="str">
        <f>IF('Cash Flow'!F19,'Cash Flow'!G19/'Cash Flow'!F19-1," ")</f>
        <v> </v>
      </c>
      <c r="G19" s="109" t="str">
        <f>IF('Cash Flow'!G19,'Cash Flow'!H19/'Cash Flow'!G19-1," ")</f>
        <v> </v>
      </c>
      <c r="H19" s="109" t="str">
        <f>IF('Cash Flow'!H19,'Cash Flow'!I19/'Cash Flow'!H19-1," ")</f>
        <v> </v>
      </c>
      <c r="I19" s="109" t="str">
        <f>IF('Cash Flow'!I19,'Cash Flow'!J19/'Cash Flow'!I19-1," ")</f>
        <v> </v>
      </c>
      <c r="J19" s="109" t="str">
        <f>IF('Cash Flow'!J19,'Cash Flow'!K19/'Cash Flow'!J19-1," ")</f>
        <v> </v>
      </c>
    </row>
    <row r="20" spans="1:10" ht="12.75">
      <c r="A20" s="55" t="s">
        <v>306</v>
      </c>
      <c r="B20" s="55" t="s">
        <v>307</v>
      </c>
      <c r="C20" s="90" t="str">
        <f>IF('Cash Flow'!C20,'Cash Flow'!D20/'Cash Flow'!C20-1," ")</f>
        <v> </v>
      </c>
      <c r="D20" s="90" t="str">
        <f>IF('Cash Flow'!D20,'Cash Flow'!E20/'Cash Flow'!D20-1," ")</f>
        <v> </v>
      </c>
      <c r="E20" s="90" t="str">
        <f>IF('Cash Flow'!E20,'Cash Flow'!F20/'Cash Flow'!E20-1," ")</f>
        <v> </v>
      </c>
      <c r="F20" s="90" t="str">
        <f>IF('Cash Flow'!F20,'Cash Flow'!G20/'Cash Flow'!F20-1," ")</f>
        <v> </v>
      </c>
      <c r="G20" s="90" t="str">
        <f>IF('Cash Flow'!G20,'Cash Flow'!H20/'Cash Flow'!G20-1," ")</f>
        <v> </v>
      </c>
      <c r="H20" s="90" t="str">
        <f>IF('Cash Flow'!H20,'Cash Flow'!I20/'Cash Flow'!H20-1," ")</f>
        <v> </v>
      </c>
      <c r="I20" s="90" t="str">
        <f>IF('Cash Flow'!I20,'Cash Flow'!J20/'Cash Flow'!I20-1," ")</f>
        <v> </v>
      </c>
      <c r="J20" s="90" t="str">
        <f>IF('Cash Flow'!J20,'Cash Flow'!K20/'Cash Flow'!J20-1," ")</f>
        <v> </v>
      </c>
    </row>
    <row r="21" spans="1:10" ht="12.75">
      <c r="A21" s="55" t="s">
        <v>308</v>
      </c>
      <c r="B21" s="55" t="s">
        <v>309</v>
      </c>
      <c r="C21" s="90" t="str">
        <f>IF('Cash Flow'!C21,'Cash Flow'!D21/'Cash Flow'!C21-1," ")</f>
        <v> </v>
      </c>
      <c r="D21" s="90" t="str">
        <f>IF('Cash Flow'!D21,'Cash Flow'!E21/'Cash Flow'!D21-1," ")</f>
        <v> </v>
      </c>
      <c r="E21" s="90" t="str">
        <f>IF('Cash Flow'!E21,'Cash Flow'!F21/'Cash Flow'!E21-1," ")</f>
        <v> </v>
      </c>
      <c r="F21" s="90" t="str">
        <f>IF('Cash Flow'!F21,'Cash Flow'!G21/'Cash Flow'!F21-1," ")</f>
        <v> </v>
      </c>
      <c r="G21" s="90" t="str">
        <f>IF('Cash Flow'!G21,'Cash Flow'!H21/'Cash Flow'!G21-1," ")</f>
        <v> </v>
      </c>
      <c r="H21" s="90" t="str">
        <f>IF('Cash Flow'!H21,'Cash Flow'!I21/'Cash Flow'!H21-1," ")</f>
        <v> </v>
      </c>
      <c r="I21" s="90" t="str">
        <f>IF('Cash Flow'!I21,'Cash Flow'!J21/'Cash Flow'!I21-1," ")</f>
        <v> </v>
      </c>
      <c r="J21" s="90" t="str">
        <f>IF('Cash Flow'!J21,'Cash Flow'!K21/'Cash Flow'!J21-1," ")</f>
        <v> </v>
      </c>
    </row>
    <row r="22" spans="1:10" ht="12.75">
      <c r="A22" s="55" t="s">
        <v>310</v>
      </c>
      <c r="B22" s="55" t="s">
        <v>311</v>
      </c>
      <c r="C22" s="90" t="str">
        <f>IF('Cash Flow'!C22,'Cash Flow'!D22/'Cash Flow'!C22-1," ")</f>
        <v> </v>
      </c>
      <c r="D22" s="90" t="str">
        <f>IF('Cash Flow'!D22,'Cash Flow'!E22/'Cash Flow'!D22-1," ")</f>
        <v> </v>
      </c>
      <c r="E22" s="90" t="str">
        <f>IF('Cash Flow'!E22,'Cash Flow'!F22/'Cash Flow'!E22-1," ")</f>
        <v> </v>
      </c>
      <c r="F22" s="90" t="str">
        <f>IF('Cash Flow'!F22,'Cash Flow'!G22/'Cash Flow'!F22-1," ")</f>
        <v> </v>
      </c>
      <c r="G22" s="90" t="str">
        <f>IF('Cash Flow'!G22,'Cash Flow'!H22/'Cash Flow'!G22-1," ")</f>
        <v> </v>
      </c>
      <c r="H22" s="90" t="str">
        <f>IF('Cash Flow'!H22,'Cash Flow'!I22/'Cash Flow'!H22-1," ")</f>
        <v> </v>
      </c>
      <c r="I22" s="90" t="str">
        <f>IF('Cash Flow'!I22,'Cash Flow'!J22/'Cash Flow'!I22-1," ")</f>
        <v> </v>
      </c>
      <c r="J22" s="90" t="str">
        <f>IF('Cash Flow'!J22,'Cash Flow'!K22/'Cash Flow'!J22-1," ")</f>
        <v> </v>
      </c>
    </row>
    <row r="23" spans="1:10" ht="12.75">
      <c r="A23" s="55" t="s">
        <v>312</v>
      </c>
      <c r="B23" s="55" t="s">
        <v>313</v>
      </c>
      <c r="C23" s="90" t="str">
        <f>IF('Cash Flow'!C23,'Cash Flow'!D23/'Cash Flow'!C23-1," ")</f>
        <v> </v>
      </c>
      <c r="D23" s="90" t="str">
        <f>IF('Cash Flow'!D23,'Cash Flow'!E23/'Cash Flow'!D23-1," ")</f>
        <v> </v>
      </c>
      <c r="E23" s="90" t="str">
        <f>IF('Cash Flow'!E23,'Cash Flow'!F23/'Cash Flow'!E23-1," ")</f>
        <v> </v>
      </c>
      <c r="F23" s="90" t="str">
        <f>IF('Cash Flow'!F23,'Cash Flow'!G23/'Cash Flow'!F23-1," ")</f>
        <v> </v>
      </c>
      <c r="G23" s="90" t="str">
        <f>IF('Cash Flow'!G23,'Cash Flow'!H23/'Cash Flow'!G23-1," ")</f>
        <v> </v>
      </c>
      <c r="H23" s="90" t="str">
        <f>IF('Cash Flow'!H23,'Cash Flow'!I23/'Cash Flow'!H23-1," ")</f>
        <v> </v>
      </c>
      <c r="I23" s="90" t="str">
        <f>IF('Cash Flow'!I23,'Cash Flow'!J23/'Cash Flow'!I23-1," ")</f>
        <v> </v>
      </c>
      <c r="J23" s="90" t="str">
        <f>IF('Cash Flow'!J23,'Cash Flow'!K23/'Cash Flow'!J23-1," ")</f>
        <v> </v>
      </c>
    </row>
    <row r="24" spans="1:10" s="13" customFormat="1" ht="12.75">
      <c r="A24" s="61" t="s">
        <v>314</v>
      </c>
      <c r="B24" s="61" t="s">
        <v>315</v>
      </c>
      <c r="C24" s="108" t="str">
        <f>IF('Cash Flow'!C24,'Cash Flow'!D24/'Cash Flow'!C24-1," ")</f>
        <v> </v>
      </c>
      <c r="D24" s="108" t="str">
        <f>IF('Cash Flow'!D24,'Cash Flow'!E24/'Cash Flow'!D24-1," ")</f>
        <v> </v>
      </c>
      <c r="E24" s="108" t="str">
        <f>IF('Cash Flow'!E24,'Cash Flow'!F24/'Cash Flow'!E24-1," ")</f>
        <v> </v>
      </c>
      <c r="F24" s="108" t="str">
        <f>IF('Cash Flow'!F24,'Cash Flow'!G24/'Cash Flow'!F24-1," ")</f>
        <v> </v>
      </c>
      <c r="G24" s="108" t="str">
        <f>IF('Cash Flow'!G24,'Cash Flow'!H24/'Cash Flow'!G24-1," ")</f>
        <v> </v>
      </c>
      <c r="H24" s="108" t="str">
        <f>IF('Cash Flow'!H24,'Cash Flow'!I24/'Cash Flow'!H24-1," ")</f>
        <v> </v>
      </c>
      <c r="I24" s="108" t="str">
        <f>IF('Cash Flow'!I24,'Cash Flow'!J24/'Cash Flow'!I24-1," ")</f>
        <v> </v>
      </c>
      <c r="J24" s="108" t="str">
        <f>IF('Cash Flow'!J24,'Cash Flow'!K24/'Cash Flow'!J24-1," ")</f>
        <v> </v>
      </c>
    </row>
    <row r="25" spans="1:10" s="13" customFormat="1" ht="12.75">
      <c r="A25" s="61"/>
      <c r="B25" s="61" t="s">
        <v>316</v>
      </c>
      <c r="C25" s="108" t="str">
        <f>IF('Cash Flow'!C25,'Cash Flow'!D25/'Cash Flow'!C25-1," ")</f>
        <v> </v>
      </c>
      <c r="D25" s="108" t="str">
        <f>IF('Cash Flow'!D25,'Cash Flow'!E25/'Cash Flow'!D25-1," ")</f>
        <v> </v>
      </c>
      <c r="E25" s="108" t="str">
        <f>IF('Cash Flow'!E25,'Cash Flow'!F25/'Cash Flow'!E25-1," ")</f>
        <v> </v>
      </c>
      <c r="F25" s="108" t="str">
        <f>IF('Cash Flow'!F25,'Cash Flow'!G25/'Cash Flow'!F25-1," ")</f>
        <v> </v>
      </c>
      <c r="G25" s="108" t="str">
        <f>IF('Cash Flow'!G25,'Cash Flow'!H25/'Cash Flow'!G25-1," ")</f>
        <v> </v>
      </c>
      <c r="H25" s="108" t="str">
        <f>IF('Cash Flow'!H25,'Cash Flow'!I25/'Cash Flow'!H25-1," ")</f>
        <v> </v>
      </c>
      <c r="I25" s="108" t="str">
        <f>IF('Cash Flow'!I25,'Cash Flow'!J25/'Cash Flow'!I25-1," ")</f>
        <v> </v>
      </c>
      <c r="J25" s="108" t="str">
        <f>IF('Cash Flow'!J25,'Cash Flow'!K25/'Cash Flow'!J25-1," ")</f>
        <v> </v>
      </c>
    </row>
    <row r="26" spans="1:10" ht="12.75">
      <c r="A26" s="63" t="s">
        <v>317</v>
      </c>
      <c r="B26" s="63" t="s">
        <v>318</v>
      </c>
      <c r="C26" s="109" t="str">
        <f>IF('Cash Flow'!C26,'Cash Flow'!D26/'Cash Flow'!C26-1," ")</f>
        <v> </v>
      </c>
      <c r="D26" s="109" t="str">
        <f>IF('Cash Flow'!D26,'Cash Flow'!E26/'Cash Flow'!D26-1," ")</f>
        <v> </v>
      </c>
      <c r="E26" s="109" t="str">
        <f>IF('Cash Flow'!E26,'Cash Flow'!F26/'Cash Flow'!E26-1," ")</f>
        <v> </v>
      </c>
      <c r="F26" s="109" t="str">
        <f>IF('Cash Flow'!F26,'Cash Flow'!G26/'Cash Flow'!F26-1," ")</f>
        <v> </v>
      </c>
      <c r="G26" s="109" t="str">
        <f>IF('Cash Flow'!G26,'Cash Flow'!H26/'Cash Flow'!G26-1," ")</f>
        <v> </v>
      </c>
      <c r="H26" s="109" t="str">
        <f>IF('Cash Flow'!H26,'Cash Flow'!I26/'Cash Flow'!H26-1," ")</f>
        <v> </v>
      </c>
      <c r="I26" s="109" t="str">
        <f>IF('Cash Flow'!I26,'Cash Flow'!J26/'Cash Flow'!I26-1," ")</f>
        <v> </v>
      </c>
      <c r="J26" s="109" t="str">
        <f>IF('Cash Flow'!J26,'Cash Flow'!K26/'Cash Flow'!J26-1," ")</f>
        <v> </v>
      </c>
    </row>
    <row r="27" spans="1:10" ht="12.75">
      <c r="A27" s="63" t="s">
        <v>319</v>
      </c>
      <c r="B27" s="63" t="s">
        <v>320</v>
      </c>
      <c r="C27" s="109" t="str">
        <f>IF('Cash Flow'!C27,'Cash Flow'!D27/'Cash Flow'!C27-1," ")</f>
        <v> </v>
      </c>
      <c r="D27" s="109" t="str">
        <f>IF('Cash Flow'!D27,'Cash Flow'!E27/'Cash Flow'!D27-1," ")</f>
        <v> </v>
      </c>
      <c r="E27" s="109" t="str">
        <f>IF('Cash Flow'!E27,'Cash Flow'!F27/'Cash Flow'!E27-1," ")</f>
        <v> </v>
      </c>
      <c r="F27" s="109" t="str">
        <f>IF('Cash Flow'!F27,'Cash Flow'!G27/'Cash Flow'!F27-1," ")</f>
        <v> </v>
      </c>
      <c r="G27" s="109" t="str">
        <f>IF('Cash Flow'!G27,'Cash Flow'!H27/'Cash Flow'!G27-1," ")</f>
        <v> </v>
      </c>
      <c r="H27" s="109" t="str">
        <f>IF('Cash Flow'!H27,'Cash Flow'!I27/'Cash Flow'!H27-1," ")</f>
        <v> </v>
      </c>
      <c r="I27" s="109" t="str">
        <f>IF('Cash Flow'!I27,'Cash Flow'!J27/'Cash Flow'!I27-1," ")</f>
        <v> </v>
      </c>
      <c r="J27" s="109" t="str">
        <f>IF('Cash Flow'!J27,'Cash Flow'!K27/'Cash Flow'!J27-1," ")</f>
        <v> </v>
      </c>
    </row>
    <row r="28" spans="1:10" ht="12.75">
      <c r="A28" s="63" t="s">
        <v>321</v>
      </c>
      <c r="B28" s="63" t="s">
        <v>322</v>
      </c>
      <c r="C28" s="109" t="str">
        <f>IF('Cash Flow'!C28,'Cash Flow'!D28/'Cash Flow'!C28-1," ")</f>
        <v> </v>
      </c>
      <c r="D28" s="109" t="str">
        <f>IF('Cash Flow'!D28,'Cash Flow'!E28/'Cash Flow'!D28-1," ")</f>
        <v> </v>
      </c>
      <c r="E28" s="109" t="str">
        <f>IF('Cash Flow'!E28,'Cash Flow'!F28/'Cash Flow'!E28-1," ")</f>
        <v> </v>
      </c>
      <c r="F28" s="109" t="str">
        <f>IF('Cash Flow'!F28,'Cash Flow'!G28/'Cash Flow'!F28-1," ")</f>
        <v> </v>
      </c>
      <c r="G28" s="109" t="str">
        <f>IF('Cash Flow'!G28,'Cash Flow'!H28/'Cash Flow'!G28-1," ")</f>
        <v> </v>
      </c>
      <c r="H28" s="109" t="str">
        <f>IF('Cash Flow'!H28,'Cash Flow'!I28/'Cash Flow'!H28-1," ")</f>
        <v> </v>
      </c>
      <c r="I28" s="109" t="str">
        <f>IF('Cash Flow'!I28,'Cash Flow'!J28/'Cash Flow'!I28-1," ")</f>
        <v> </v>
      </c>
      <c r="J28" s="109" t="str">
        <f>IF('Cash Flow'!J28,'Cash Flow'!K28/'Cash Flow'!J28-1," ")</f>
        <v> </v>
      </c>
    </row>
    <row r="29" spans="1:10" ht="12.75">
      <c r="A29" s="63" t="s">
        <v>323</v>
      </c>
      <c r="B29" s="63" t="s">
        <v>324</v>
      </c>
      <c r="C29" s="109" t="str">
        <f>IF('Cash Flow'!C29,'Cash Flow'!D29/'Cash Flow'!C29-1," ")</f>
        <v> </v>
      </c>
      <c r="D29" s="109" t="str">
        <f>IF('Cash Flow'!D29,'Cash Flow'!E29/'Cash Flow'!D29-1," ")</f>
        <v> </v>
      </c>
      <c r="E29" s="109" t="str">
        <f>IF('Cash Flow'!E29,'Cash Flow'!F29/'Cash Flow'!E29-1," ")</f>
        <v> </v>
      </c>
      <c r="F29" s="109" t="str">
        <f>IF('Cash Flow'!F29,'Cash Flow'!G29/'Cash Flow'!F29-1," ")</f>
        <v> </v>
      </c>
      <c r="G29" s="109" t="str">
        <f>IF('Cash Flow'!G29,'Cash Flow'!H29/'Cash Flow'!G29-1," ")</f>
        <v> </v>
      </c>
      <c r="H29" s="109" t="str">
        <f>IF('Cash Flow'!H29,'Cash Flow'!I29/'Cash Flow'!H29-1," ")</f>
        <v> </v>
      </c>
      <c r="I29" s="109" t="str">
        <f>IF('Cash Flow'!I29,'Cash Flow'!J29/'Cash Flow'!I29-1," ")</f>
        <v> </v>
      </c>
      <c r="J29" s="109" t="str">
        <f>IF('Cash Flow'!J29,'Cash Flow'!K29/'Cash Flow'!J29-1," ")</f>
        <v> </v>
      </c>
    </row>
    <row r="30" spans="1:10" ht="12.75">
      <c r="A30" s="63" t="s">
        <v>325</v>
      </c>
      <c r="B30" s="63" t="s">
        <v>326</v>
      </c>
      <c r="C30" s="109" t="str">
        <f>IF('Cash Flow'!C30,'Cash Flow'!D30/'Cash Flow'!C30-1," ")</f>
        <v> </v>
      </c>
      <c r="D30" s="109" t="str">
        <f>IF('Cash Flow'!D30,'Cash Flow'!E30/'Cash Flow'!D30-1," ")</f>
        <v> </v>
      </c>
      <c r="E30" s="109" t="str">
        <f>IF('Cash Flow'!E30,'Cash Flow'!F30/'Cash Flow'!E30-1," ")</f>
        <v> </v>
      </c>
      <c r="F30" s="109" t="str">
        <f>IF('Cash Flow'!F30,'Cash Flow'!G30/'Cash Flow'!F30-1," ")</f>
        <v> </v>
      </c>
      <c r="G30" s="109" t="str">
        <f>IF('Cash Flow'!G30,'Cash Flow'!H30/'Cash Flow'!G30-1," ")</f>
        <v> </v>
      </c>
      <c r="H30" s="109" t="str">
        <f>IF('Cash Flow'!H30,'Cash Flow'!I30/'Cash Flow'!H30-1," ")</f>
        <v> </v>
      </c>
      <c r="I30" s="109" t="str">
        <f>IF('Cash Flow'!I30,'Cash Flow'!J30/'Cash Flow'!I30-1," ")</f>
        <v> </v>
      </c>
      <c r="J30" s="109" t="str">
        <f>IF('Cash Flow'!J30,'Cash Flow'!K30/'Cash Flow'!J30-1," ")</f>
        <v> </v>
      </c>
    </row>
    <row r="31" spans="1:10" s="13" customFormat="1" ht="12.75">
      <c r="A31" s="59" t="s">
        <v>327</v>
      </c>
      <c r="B31" s="59" t="s">
        <v>328</v>
      </c>
      <c r="C31" s="107" t="str">
        <f>IF('Cash Flow'!C31,'Cash Flow'!D31/'Cash Flow'!C31-1," ")</f>
        <v> </v>
      </c>
      <c r="D31" s="107" t="str">
        <f>IF('Cash Flow'!D31,'Cash Flow'!E31/'Cash Flow'!D31-1," ")</f>
        <v> </v>
      </c>
      <c r="E31" s="107" t="str">
        <f>IF('Cash Flow'!E31,'Cash Flow'!F31/'Cash Flow'!E31-1," ")</f>
        <v> </v>
      </c>
      <c r="F31" s="107" t="str">
        <f>IF('Cash Flow'!F31,'Cash Flow'!G31/'Cash Flow'!F31-1," ")</f>
        <v> </v>
      </c>
      <c r="G31" s="107" t="str">
        <f>IF('Cash Flow'!G31,'Cash Flow'!H31/'Cash Flow'!G31-1," ")</f>
        <v> </v>
      </c>
      <c r="H31" s="107" t="str">
        <f>IF('Cash Flow'!H31,'Cash Flow'!I31/'Cash Flow'!H31-1," ")</f>
        <v> </v>
      </c>
      <c r="I31" s="107" t="str">
        <f>IF('Cash Flow'!I31,'Cash Flow'!J31/'Cash Flow'!I31-1," ")</f>
        <v> </v>
      </c>
      <c r="J31" s="107" t="str">
        <f>IF('Cash Flow'!J31,'Cash Flow'!K31/'Cash Flow'!J31-1," ")</f>
        <v> </v>
      </c>
    </row>
    <row r="32" spans="1:10" ht="12.75">
      <c r="A32" s="55"/>
      <c r="B32" s="56" t="s">
        <v>329</v>
      </c>
      <c r="C32" s="110" t="str">
        <f>IF('Cash Flow'!C32,'Cash Flow'!D32/'Cash Flow'!C32-1," ")</f>
        <v> </v>
      </c>
      <c r="D32" s="110" t="str">
        <f>IF('Cash Flow'!D32,'Cash Flow'!E32/'Cash Flow'!D32-1," ")</f>
        <v> </v>
      </c>
      <c r="E32" s="110" t="str">
        <f>IF('Cash Flow'!E32,'Cash Flow'!F32/'Cash Flow'!E32-1," ")</f>
        <v> </v>
      </c>
      <c r="F32" s="110" t="str">
        <f>IF('Cash Flow'!F32,'Cash Flow'!G32/'Cash Flow'!F32-1," ")</f>
        <v> </v>
      </c>
      <c r="G32" s="110" t="str">
        <f>IF('Cash Flow'!G32,'Cash Flow'!H32/'Cash Flow'!G32-1," ")</f>
        <v> </v>
      </c>
      <c r="H32" s="110" t="str">
        <f>IF('Cash Flow'!H32,'Cash Flow'!I32/'Cash Flow'!H32-1," ")</f>
        <v> </v>
      </c>
      <c r="I32" s="110" t="str">
        <f>IF('Cash Flow'!I32,'Cash Flow'!J32/'Cash Flow'!I32-1," ")</f>
        <v> </v>
      </c>
      <c r="J32" s="110" t="str">
        <f>IF('Cash Flow'!J32,'Cash Flow'!K32/'Cash Flow'!J32-1," ")</f>
        <v> </v>
      </c>
    </row>
    <row r="33" spans="1:10" ht="12.75">
      <c r="A33" s="63" t="s">
        <v>330</v>
      </c>
      <c r="B33" s="63" t="s">
        <v>331</v>
      </c>
      <c r="C33" s="109" t="str">
        <f>IF('Cash Flow'!C33,'Cash Flow'!D33/'Cash Flow'!C33-1," ")</f>
        <v> </v>
      </c>
      <c r="D33" s="109" t="str">
        <f>IF('Cash Flow'!D33,'Cash Flow'!E33/'Cash Flow'!D33-1," ")</f>
        <v> </v>
      </c>
      <c r="E33" s="109" t="str">
        <f>IF('Cash Flow'!E33,'Cash Flow'!F33/'Cash Flow'!E33-1," ")</f>
        <v> </v>
      </c>
      <c r="F33" s="109" t="str">
        <f>IF('Cash Flow'!F33,'Cash Flow'!G33/'Cash Flow'!F33-1," ")</f>
        <v> </v>
      </c>
      <c r="G33" s="109" t="str">
        <f>IF('Cash Flow'!G33,'Cash Flow'!H33/'Cash Flow'!G33-1," ")</f>
        <v> </v>
      </c>
      <c r="H33" s="109" t="str">
        <f>IF('Cash Flow'!H33,'Cash Flow'!I33/'Cash Flow'!H33-1," ")</f>
        <v> </v>
      </c>
      <c r="I33" s="109" t="str">
        <f>IF('Cash Flow'!I33,'Cash Flow'!J33/'Cash Flow'!I33-1," ")</f>
        <v> </v>
      </c>
      <c r="J33" s="109" t="str">
        <f>IF('Cash Flow'!J33,'Cash Flow'!K33/'Cash Flow'!J33-1," ")</f>
        <v> </v>
      </c>
    </row>
    <row r="34" spans="1:10" ht="12.75">
      <c r="A34" s="63" t="s">
        <v>332</v>
      </c>
      <c r="B34" s="63" t="s">
        <v>333</v>
      </c>
      <c r="C34" s="109" t="str">
        <f>IF('Cash Flow'!C34,'Cash Flow'!D34/'Cash Flow'!C34-1," ")</f>
        <v> </v>
      </c>
      <c r="D34" s="109" t="str">
        <f>IF('Cash Flow'!D34,'Cash Flow'!E34/'Cash Flow'!D34-1," ")</f>
        <v> </v>
      </c>
      <c r="E34" s="109" t="str">
        <f>IF('Cash Flow'!E34,'Cash Flow'!F34/'Cash Flow'!E34-1," ")</f>
        <v> </v>
      </c>
      <c r="F34" s="109" t="str">
        <f>IF('Cash Flow'!F34,'Cash Flow'!G34/'Cash Flow'!F34-1," ")</f>
        <v> </v>
      </c>
      <c r="G34" s="109" t="str">
        <f>IF('Cash Flow'!G34,'Cash Flow'!H34/'Cash Flow'!G34-1," ")</f>
        <v> </v>
      </c>
      <c r="H34" s="109" t="str">
        <f>IF('Cash Flow'!H34,'Cash Flow'!I34/'Cash Flow'!H34-1," ")</f>
        <v> </v>
      </c>
      <c r="I34" s="109" t="str">
        <f>IF('Cash Flow'!I34,'Cash Flow'!J34/'Cash Flow'!I34-1," ")</f>
        <v> </v>
      </c>
      <c r="J34" s="109" t="str">
        <f>IF('Cash Flow'!J34,'Cash Flow'!K34/'Cash Flow'!J34-1," ")</f>
        <v> </v>
      </c>
    </row>
    <row r="35" spans="1:10" ht="12.75">
      <c r="A35" s="63" t="s">
        <v>334</v>
      </c>
      <c r="B35" s="63" t="s">
        <v>335</v>
      </c>
      <c r="C35" s="109" t="str">
        <f>IF('Cash Flow'!C35,'Cash Flow'!D35/'Cash Flow'!C35-1," ")</f>
        <v> </v>
      </c>
      <c r="D35" s="109" t="str">
        <f>IF('Cash Flow'!D35,'Cash Flow'!E35/'Cash Flow'!D35-1," ")</f>
        <v> </v>
      </c>
      <c r="E35" s="109" t="str">
        <f>IF('Cash Flow'!E35,'Cash Flow'!F35/'Cash Flow'!E35-1," ")</f>
        <v> </v>
      </c>
      <c r="F35" s="109" t="str">
        <f>IF('Cash Flow'!F35,'Cash Flow'!G35/'Cash Flow'!F35-1," ")</f>
        <v> </v>
      </c>
      <c r="G35" s="109" t="str">
        <f>IF('Cash Flow'!G35,'Cash Flow'!H35/'Cash Flow'!G35-1," ")</f>
        <v> </v>
      </c>
      <c r="H35" s="109" t="str">
        <f>IF('Cash Flow'!H35,'Cash Flow'!I35/'Cash Flow'!H35-1," ")</f>
        <v> </v>
      </c>
      <c r="I35" s="109" t="str">
        <f>IF('Cash Flow'!I35,'Cash Flow'!J35/'Cash Flow'!I35-1," ")</f>
        <v> </v>
      </c>
      <c r="J35" s="109" t="str">
        <f>IF('Cash Flow'!J35,'Cash Flow'!K35/'Cash Flow'!J35-1," ")</f>
        <v> </v>
      </c>
    </row>
    <row r="36" spans="1:10" s="13" customFormat="1" ht="12.75">
      <c r="A36" s="59" t="s">
        <v>336</v>
      </c>
      <c r="B36" s="59" t="s">
        <v>337</v>
      </c>
      <c r="C36" s="107" t="str">
        <f>IF('Cash Flow'!C36,'Cash Flow'!D36/'Cash Flow'!C36-1," ")</f>
        <v> </v>
      </c>
      <c r="D36" s="107" t="str">
        <f>IF('Cash Flow'!D36,'Cash Flow'!E36/'Cash Flow'!D36-1," ")</f>
        <v> </v>
      </c>
      <c r="E36" s="107" t="str">
        <f>IF('Cash Flow'!E36,'Cash Flow'!F36/'Cash Flow'!E36-1," ")</f>
        <v> </v>
      </c>
      <c r="F36" s="107" t="str">
        <f>IF('Cash Flow'!F36,'Cash Flow'!G36/'Cash Flow'!F36-1," ")</f>
        <v> </v>
      </c>
      <c r="G36" s="107" t="str">
        <f>IF('Cash Flow'!G36,'Cash Flow'!H36/'Cash Flow'!G36-1," ")</f>
        <v> </v>
      </c>
      <c r="H36" s="107" t="str">
        <f>IF('Cash Flow'!H36,'Cash Flow'!I36/'Cash Flow'!H36-1," ")</f>
        <v> </v>
      </c>
      <c r="I36" s="107" t="str">
        <f>IF('Cash Flow'!I36,'Cash Flow'!J36/'Cash Flow'!I36-1," ")</f>
        <v> </v>
      </c>
      <c r="J36" s="107" t="str">
        <f>IF('Cash Flow'!J36,'Cash Flow'!K36/'Cash Flow'!J36-1," ")</f>
        <v> </v>
      </c>
    </row>
    <row r="37" spans="1:10" ht="12.75">
      <c r="A37" s="55"/>
      <c r="B37" s="56" t="s">
        <v>338</v>
      </c>
      <c r="C37" s="110"/>
      <c r="D37" s="110"/>
      <c r="E37" s="110"/>
      <c r="F37" s="110"/>
      <c r="G37" s="110"/>
      <c r="H37" s="110"/>
      <c r="I37" s="110"/>
      <c r="J37" s="110"/>
    </row>
    <row r="38" spans="1:10" ht="12.75">
      <c r="A38" s="63" t="s">
        <v>339</v>
      </c>
      <c r="B38" s="63" t="s">
        <v>340</v>
      </c>
      <c r="C38" s="109" t="str">
        <f>IF('Cash Flow'!C38,'Cash Flow'!D38/'Cash Flow'!C38-1," ")</f>
        <v> </v>
      </c>
      <c r="D38" s="109" t="str">
        <f>IF('Cash Flow'!D38,'Cash Flow'!E38/'Cash Flow'!D38-1," ")</f>
        <v> </v>
      </c>
      <c r="E38" s="109" t="str">
        <f>IF('Cash Flow'!E38,'Cash Flow'!F38/'Cash Flow'!E38-1," ")</f>
        <v> </v>
      </c>
      <c r="F38" s="109" t="str">
        <f>IF('Cash Flow'!F38,'Cash Flow'!G38/'Cash Flow'!F38-1," ")</f>
        <v> </v>
      </c>
      <c r="G38" s="109" t="str">
        <f>IF('Cash Flow'!G38,'Cash Flow'!H38/'Cash Flow'!G38-1," ")</f>
        <v> </v>
      </c>
      <c r="H38" s="109" t="str">
        <f>IF('Cash Flow'!H38,'Cash Flow'!I38/'Cash Flow'!H38-1," ")</f>
        <v> </v>
      </c>
      <c r="I38" s="109" t="str">
        <f>IF('Cash Flow'!I38,'Cash Flow'!J38/'Cash Flow'!I38-1," ")</f>
        <v> </v>
      </c>
      <c r="J38" s="109" t="str">
        <f>IF('Cash Flow'!J38,'Cash Flow'!K38/'Cash Flow'!J38-1," ")</f>
        <v> </v>
      </c>
    </row>
    <row r="39" spans="1:10" ht="12.75">
      <c r="A39" s="63" t="s">
        <v>341</v>
      </c>
      <c r="B39" s="63" t="s">
        <v>342</v>
      </c>
      <c r="C39" s="109" t="str">
        <f>IF('Cash Flow'!C39,'Cash Flow'!D39/'Cash Flow'!C39-1," ")</f>
        <v> </v>
      </c>
      <c r="D39" s="109" t="str">
        <f>IF('Cash Flow'!D39,'Cash Flow'!E39/'Cash Flow'!D39-1," ")</f>
        <v> </v>
      </c>
      <c r="E39" s="109" t="str">
        <f>IF('Cash Flow'!E39,'Cash Flow'!F39/'Cash Flow'!E39-1," ")</f>
        <v> </v>
      </c>
      <c r="F39" s="109" t="str">
        <f>IF('Cash Flow'!F39,'Cash Flow'!G39/'Cash Flow'!F39-1," ")</f>
        <v> </v>
      </c>
      <c r="G39" s="109" t="str">
        <f>IF('Cash Flow'!G39,'Cash Flow'!H39/'Cash Flow'!G39-1," ")</f>
        <v> </v>
      </c>
      <c r="H39" s="109" t="str">
        <f>IF('Cash Flow'!H39,'Cash Flow'!I39/'Cash Flow'!H39-1," ")</f>
        <v> </v>
      </c>
      <c r="I39" s="109" t="str">
        <f>IF('Cash Flow'!I39,'Cash Flow'!J39/'Cash Flow'!I39-1," ")</f>
        <v> </v>
      </c>
      <c r="J39" s="109" t="str">
        <f>IF('Cash Flow'!J39,'Cash Flow'!K39/'Cash Flow'!J39-1," ")</f>
        <v> </v>
      </c>
    </row>
    <row r="40" spans="1:10" ht="12.75">
      <c r="A40" s="55" t="s">
        <v>343</v>
      </c>
      <c r="B40" s="55" t="s">
        <v>344</v>
      </c>
      <c r="C40" s="90" t="str">
        <f>IF('Cash Flow'!C40,'Cash Flow'!D40/'Cash Flow'!C40-1," ")</f>
        <v> </v>
      </c>
      <c r="D40" s="90" t="str">
        <f>IF('Cash Flow'!D40,'Cash Flow'!E40/'Cash Flow'!D40-1," ")</f>
        <v> </v>
      </c>
      <c r="E40" s="90" t="str">
        <f>IF('Cash Flow'!E40,'Cash Flow'!F40/'Cash Flow'!E40-1," ")</f>
        <v> </v>
      </c>
      <c r="F40" s="90" t="str">
        <f>IF('Cash Flow'!F40,'Cash Flow'!G40/'Cash Flow'!F40-1," ")</f>
        <v> </v>
      </c>
      <c r="G40" s="90" t="str">
        <f>IF('Cash Flow'!G40,'Cash Flow'!H40/'Cash Flow'!G40-1," ")</f>
        <v> </v>
      </c>
      <c r="H40" s="90" t="str">
        <f>IF('Cash Flow'!H40,'Cash Flow'!I40/'Cash Flow'!H40-1," ")</f>
        <v> </v>
      </c>
      <c r="I40" s="90" t="str">
        <f>IF('Cash Flow'!I40,'Cash Flow'!J40/'Cash Flow'!I40-1," ")</f>
        <v> </v>
      </c>
      <c r="J40" s="90" t="str">
        <f>IF('Cash Flow'!J40,'Cash Flow'!K40/'Cash Flow'!J40-1," ")</f>
        <v> </v>
      </c>
    </row>
    <row r="41" spans="1:10" ht="12.75">
      <c r="A41" s="55" t="s">
        <v>345</v>
      </c>
      <c r="B41" s="55" t="s">
        <v>346</v>
      </c>
      <c r="C41" s="90" t="str">
        <f>IF('Cash Flow'!C41,'Cash Flow'!D41/'Cash Flow'!C41-1," ")</f>
        <v> </v>
      </c>
      <c r="D41" s="90" t="str">
        <f>IF('Cash Flow'!D41,'Cash Flow'!E41/'Cash Flow'!D41-1," ")</f>
        <v> </v>
      </c>
      <c r="E41" s="90" t="str">
        <f>IF('Cash Flow'!E41,'Cash Flow'!F41/'Cash Flow'!E41-1," ")</f>
        <v> </v>
      </c>
      <c r="F41" s="90" t="str">
        <f>IF('Cash Flow'!F41,'Cash Flow'!G41/'Cash Flow'!F41-1," ")</f>
        <v> </v>
      </c>
      <c r="G41" s="90" t="str">
        <f>IF('Cash Flow'!G41,'Cash Flow'!H41/'Cash Flow'!G41-1," ")</f>
        <v> </v>
      </c>
      <c r="H41" s="90" t="str">
        <f>IF('Cash Flow'!H41,'Cash Flow'!I41/'Cash Flow'!H41-1," ")</f>
        <v> </v>
      </c>
      <c r="I41" s="90" t="str">
        <f>IF('Cash Flow'!I41,'Cash Flow'!J41/'Cash Flow'!I41-1," ")</f>
        <v> </v>
      </c>
      <c r="J41" s="90" t="str">
        <f>IF('Cash Flow'!J41,'Cash Flow'!K41/'Cash Flow'!J41-1," ")</f>
        <v> </v>
      </c>
    </row>
    <row r="42" spans="1:10" s="13" customFormat="1" ht="12.75">
      <c r="A42" s="59" t="s">
        <v>347</v>
      </c>
      <c r="B42" s="59" t="s">
        <v>348</v>
      </c>
      <c r="C42" s="107" t="str">
        <f>IF('Cash Flow'!C42,'Cash Flow'!D42/'Cash Flow'!C42-1," ")</f>
        <v> </v>
      </c>
      <c r="D42" s="107" t="str">
        <f>IF('Cash Flow'!D42,'Cash Flow'!E42/'Cash Flow'!D42-1," ")</f>
        <v> </v>
      </c>
      <c r="E42" s="107" t="str">
        <f>IF('Cash Flow'!E42,'Cash Flow'!F42/'Cash Flow'!E42-1," ")</f>
        <v> </v>
      </c>
      <c r="F42" s="107" t="str">
        <f>IF('Cash Flow'!F42,'Cash Flow'!G42/'Cash Flow'!F42-1," ")</f>
        <v> </v>
      </c>
      <c r="G42" s="107" t="str">
        <f>IF('Cash Flow'!G42,'Cash Flow'!H42/'Cash Flow'!G42-1," ")</f>
        <v> </v>
      </c>
      <c r="H42" s="107" t="str">
        <f>IF('Cash Flow'!H42,'Cash Flow'!I42/'Cash Flow'!H42-1," ")</f>
        <v> </v>
      </c>
      <c r="I42" s="107" t="str">
        <f>IF('Cash Flow'!I42,'Cash Flow'!J42/'Cash Flow'!I42-1," ")</f>
        <v> </v>
      </c>
      <c r="J42" s="107" t="str">
        <f>IF('Cash Flow'!J42,'Cash Flow'!K42/'Cash Flow'!J42-1," ")</f>
        <v> </v>
      </c>
    </row>
    <row r="43" spans="1:10" ht="12.75">
      <c r="A43" s="59" t="s">
        <v>216</v>
      </c>
      <c r="B43" s="59" t="s">
        <v>349</v>
      </c>
      <c r="C43" s="107" t="str">
        <f>IF('Cash Flow'!C43,'Cash Flow'!D43/'Cash Flow'!C43-1," ")</f>
        <v> </v>
      </c>
      <c r="D43" s="107" t="str">
        <f>IF('Cash Flow'!D43,'Cash Flow'!E43/'Cash Flow'!D43-1," ")</f>
        <v> </v>
      </c>
      <c r="E43" s="107" t="str">
        <f>IF('Cash Flow'!E43,'Cash Flow'!F43/'Cash Flow'!E43-1," ")</f>
        <v> </v>
      </c>
      <c r="F43" s="107" t="str">
        <f>IF('Cash Flow'!F43,'Cash Flow'!G43/'Cash Flow'!F43-1," ")</f>
        <v> </v>
      </c>
      <c r="G43" s="107" t="str">
        <f>IF('Cash Flow'!G43,'Cash Flow'!H43/'Cash Flow'!G43-1," ")</f>
        <v> </v>
      </c>
      <c r="H43" s="107" t="str">
        <f>IF('Cash Flow'!H43,'Cash Flow'!I43/'Cash Flow'!H43-1," ")</f>
        <v> </v>
      </c>
      <c r="I43" s="107" t="str">
        <f>IF('Cash Flow'!I43,'Cash Flow'!J43/'Cash Flow'!I43-1," ")</f>
        <v> </v>
      </c>
      <c r="J43" s="107" t="str">
        <f>IF('Cash Flow'!J43,'Cash Flow'!K43/'Cash Flow'!J43-1," ")</f>
        <v> </v>
      </c>
    </row>
    <row r="44" spans="1:10" ht="12.75">
      <c r="A44" s="65" t="s">
        <v>261</v>
      </c>
      <c r="B44" s="65" t="s">
        <v>350</v>
      </c>
      <c r="C44" s="107" t="str">
        <f>IF('Cash Flow'!C44,'Cash Flow'!D44/'Cash Flow'!C44-1," ")</f>
        <v> </v>
      </c>
      <c r="D44" s="107" t="str">
        <f>IF('Cash Flow'!D44,'Cash Flow'!E44/'Cash Flow'!D44-1," ")</f>
        <v> </v>
      </c>
      <c r="E44" s="107" t="str">
        <f>IF('Cash Flow'!E44,'Cash Flow'!F44/'Cash Flow'!E44-1," ")</f>
        <v> </v>
      </c>
      <c r="F44" s="107" t="str">
        <f>IF('Cash Flow'!F44,'Cash Flow'!G44/'Cash Flow'!F44-1," ")</f>
        <v> </v>
      </c>
      <c r="G44" s="107" t="str">
        <f>IF('Cash Flow'!G44,'Cash Flow'!H44/'Cash Flow'!G44-1," ")</f>
        <v> </v>
      </c>
      <c r="H44" s="107" t="str">
        <f>IF('Cash Flow'!H44,'Cash Flow'!I44/'Cash Flow'!H44-1," ")</f>
        <v> </v>
      </c>
      <c r="I44" s="107" t="str">
        <f>IF('Cash Flow'!I44,'Cash Flow'!J44/'Cash Flow'!I44-1," ")</f>
        <v> </v>
      </c>
      <c r="J44" s="107" t="str">
        <f>IF('Cash Flow'!J44,'Cash Flow'!K44/'Cash Flow'!J44-1," ")</f>
        <v> </v>
      </c>
    </row>
    <row r="45" spans="1:10" ht="12.75">
      <c r="A45" s="65" t="s">
        <v>273</v>
      </c>
      <c r="B45" s="65" t="s">
        <v>351</v>
      </c>
      <c r="C45" s="107" t="str">
        <f>IF('Cash Flow'!D45,'Cash Flow'!E45/'Cash Flow'!D45-1," ")</f>
        <v> </v>
      </c>
      <c r="D45" s="107" t="str">
        <f>IF('Cash Flow'!E45,'Cash Flow'!F45/'Cash Flow'!E45-1," ")</f>
        <v> </v>
      </c>
      <c r="E45" s="107" t="str">
        <f>IF('Cash Flow'!F45,'Cash Flow'!G45/'Cash Flow'!F45-1," ")</f>
        <v> </v>
      </c>
      <c r="F45" s="107" t="str">
        <f>IF('Cash Flow'!G45,'Cash Flow'!H45/'Cash Flow'!G45-1," ")</f>
        <v> </v>
      </c>
      <c r="G45" s="107" t="str">
        <f>IF('Cash Flow'!H45,'Cash Flow'!I45/'Cash Flow'!H45-1," ")</f>
        <v> </v>
      </c>
      <c r="H45" s="107" t="str">
        <f>IF('Cash Flow'!I45,'Cash Flow'!J45/'Cash Flow'!I45-1," ")</f>
        <v> </v>
      </c>
      <c r="I45" s="107" t="str">
        <f>IF('Cash Flow'!J45,'Cash Flow'!K45/'Cash Flow'!J45-1," ")</f>
        <v> </v>
      </c>
      <c r="J45" s="107" t="str">
        <f>IF('Cash Flow'!K45,'Cash Flow'!L45/'Cash Flow'!K45-1," ")</f>
        <v> </v>
      </c>
    </row>
  </sheetData>
  <sheetProtection password="DE7D" sheet="1"/>
  <mergeCells count="4"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1"/>
  </sheetPr>
  <dimension ref="A1:K173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39.140625" style="10" customWidth="1"/>
    <col min="2" max="2" width="38.140625" style="10" bestFit="1" customWidth="1"/>
    <col min="3" max="11" width="12.421875" style="10" customWidth="1"/>
    <col min="12" max="16384" width="9.140625" style="10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8.75">
      <c r="A5" s="103" t="s">
        <v>445</v>
      </c>
      <c r="B5" s="103"/>
      <c r="C5" s="103"/>
      <c r="D5" s="111"/>
      <c r="E5" s="7"/>
      <c r="F5" s="7"/>
      <c r="G5" s="7"/>
      <c r="H5" s="7"/>
      <c r="I5" s="7"/>
      <c r="J5" s="7"/>
    </row>
    <row r="6" spans="1:9" ht="18.75">
      <c r="A6" s="103"/>
      <c r="B6" s="103"/>
      <c r="C6" s="103"/>
      <c r="D6" s="7"/>
      <c r="E6" s="7"/>
      <c r="F6" s="7"/>
      <c r="G6" s="7"/>
      <c r="H6" s="7"/>
      <c r="I6" s="7"/>
    </row>
    <row r="7" spans="1:11" ht="15.75">
      <c r="A7" s="174" t="s">
        <v>354</v>
      </c>
      <c r="B7" s="174"/>
      <c r="C7" s="174"/>
      <c r="D7" s="174"/>
      <c r="E7" s="174"/>
      <c r="F7" s="174"/>
      <c r="G7" s="174"/>
      <c r="H7" s="174"/>
      <c r="I7" s="174"/>
      <c r="J7" s="174"/>
      <c r="K7" s="174"/>
    </row>
    <row r="8" spans="1:11" ht="18" customHeight="1">
      <c r="A8" s="113" t="s">
        <v>457</v>
      </c>
      <c r="B8" s="113" t="s">
        <v>458</v>
      </c>
      <c r="C8" s="113" t="s">
        <v>448</v>
      </c>
      <c r="D8" s="113" t="s">
        <v>449</v>
      </c>
      <c r="E8" s="113" t="s">
        <v>450</v>
      </c>
      <c r="F8" s="113" t="s">
        <v>451</v>
      </c>
      <c r="G8" s="113" t="s">
        <v>452</v>
      </c>
      <c r="H8" s="113" t="s">
        <v>453</v>
      </c>
      <c r="I8" s="113" t="s">
        <v>454</v>
      </c>
      <c r="J8" s="113" t="s">
        <v>455</v>
      </c>
      <c r="K8" s="113" t="s">
        <v>456</v>
      </c>
    </row>
    <row r="9" spans="1:11" ht="18" customHeight="1">
      <c r="A9" s="115" t="s">
        <v>355</v>
      </c>
      <c r="B9" s="115" t="s">
        <v>356</v>
      </c>
      <c r="C9" s="116" t="str">
        <f>IF(Rozvaha!C8=0,"NA",(VZZ!C70+VZZ!C52)/Rozvaha!C8)</f>
        <v>NA</v>
      </c>
      <c r="D9" s="116" t="str">
        <f>IF(Rozvaha!D8=0,"NA",(VZZ!D70+VZZ!D52)/Rozvaha!D8)</f>
        <v>NA</v>
      </c>
      <c r="E9" s="116" t="str">
        <f>IF(Rozvaha!E8=0,"NA",(VZZ!E70+VZZ!E52)/Rozvaha!E8)</f>
        <v>NA</v>
      </c>
      <c r="F9" s="116">
        <f>IF(Rozvaha!F8=0,"NA",(VZZ!F70+VZZ!F52)/Rozvaha!F8)</f>
        <v>0.17592339419993244</v>
      </c>
      <c r="G9" s="116">
        <f>IF(Rozvaha!G8=0,"NA",(VZZ!G70+VZZ!G52)/Rozvaha!G8)</f>
        <v>0.23979539407877018</v>
      </c>
      <c r="H9" s="116">
        <f>IF(Rozvaha!H8=0,"NA",(VZZ!H70+VZZ!H52)/Rozvaha!H8)</f>
        <v>0.2646484054807114</v>
      </c>
      <c r="I9" s="116">
        <f>IF(Rozvaha!I8=0,"NA",(VZZ!I70+VZZ!I52)/Rozvaha!I8)</f>
        <v>0.302051025871132</v>
      </c>
      <c r="J9" s="116">
        <f>IF(Rozvaha!J8=0,"NA",(VZZ!J70+VZZ!J52)/Rozvaha!J8)</f>
        <v>0.25789724484467413</v>
      </c>
      <c r="K9" s="116">
        <f>IF(Rozvaha!K8=0,"NA",(VZZ!K70+VZZ!K52)/Rozvaha!K8)</f>
        <v>0.24040937628274336</v>
      </c>
    </row>
    <row r="10" spans="1:11" ht="18" customHeight="1">
      <c r="A10" s="117" t="s">
        <v>357</v>
      </c>
      <c r="B10" s="115" t="s">
        <v>358</v>
      </c>
      <c r="C10" s="116" t="str">
        <f>IF((VZZ!C8+VZZ!C12)=0,"NA",(VZZ!C70+VZZ!C52)/(VZZ!C8+VZZ!C12))</f>
        <v>NA</v>
      </c>
      <c r="D10" s="116" t="str">
        <f>IF((VZZ!D8+VZZ!D12)=0,"NA",(VZZ!D70+VZZ!D52)/(VZZ!D8+VZZ!D12))</f>
        <v>NA</v>
      </c>
      <c r="E10" s="116" t="str">
        <f>IF((VZZ!E8+VZZ!E12)=0,"NA",(VZZ!E70+VZZ!E52)/(VZZ!E8+VZZ!E12))</f>
        <v>NA</v>
      </c>
      <c r="F10" s="116">
        <f>IF((VZZ!F8+VZZ!F12)=0,"NA",(VZZ!F70+VZZ!F52)/(VZZ!F8+VZZ!F12))</f>
        <v>0.2577491505296351</v>
      </c>
      <c r="G10" s="116">
        <f>IF((VZZ!G8+VZZ!G12)=0,"NA",(VZZ!G70+VZZ!G52)/(VZZ!G8+VZZ!G12))</f>
        <v>0.2867991985908997</v>
      </c>
      <c r="H10" s="116">
        <f>IF((VZZ!H8+VZZ!H12)=0,"NA",(VZZ!H70+VZZ!H52)/(VZZ!H8+VZZ!H12))</f>
        <v>0.317623694560812</v>
      </c>
      <c r="I10" s="116">
        <f>IF((VZZ!I8+VZZ!I12)=0,"NA",(VZZ!I70+VZZ!I52)/(VZZ!I8+VZZ!I12))</f>
        <v>0.33606669230574504</v>
      </c>
      <c r="J10" s="116">
        <f>IF((VZZ!J8+VZZ!J12)=0,"NA",(VZZ!J70+VZZ!J52)/(VZZ!J8+VZZ!J12))</f>
        <v>0.3226888486851094</v>
      </c>
      <c r="K10" s="116">
        <f>IF((VZZ!K8+VZZ!K12)=0,"NA",(VZZ!K70+VZZ!K52)/(VZZ!K8+VZZ!K12))</f>
        <v>0.29831784579190485</v>
      </c>
    </row>
    <row r="11" spans="1:11" ht="18" customHeight="1">
      <c r="A11" s="117" t="s">
        <v>359</v>
      </c>
      <c r="B11" s="115" t="s">
        <v>360</v>
      </c>
      <c r="C11" s="118" t="str">
        <f>IF(Rozvaha!C8=0,"NA",(VZZ!C8+VZZ!C12)/Rozvaha!C8)</f>
        <v>NA</v>
      </c>
      <c r="D11" s="118" t="str">
        <f>IF(Rozvaha!D8=0,"NA",(VZZ!D8+VZZ!D12)/Rozvaha!D8)</f>
        <v>NA</v>
      </c>
      <c r="E11" s="118" t="str">
        <f>IF(Rozvaha!E8=0,"NA",(VZZ!E8+VZZ!E12)/Rozvaha!E8)</f>
        <v>NA</v>
      </c>
      <c r="F11" s="118">
        <f>IF(Rozvaha!F8=0,"NA",(VZZ!F8+VZZ!F12)/Rozvaha!F8)</f>
        <v>0.6825372414940525</v>
      </c>
      <c r="G11" s="118">
        <f>IF(Rozvaha!G8=0,"NA",(VZZ!G8+VZZ!G12)/Rozvaha!G8)</f>
        <v>0.8361090102654808</v>
      </c>
      <c r="H11" s="118">
        <f>IF(Rozvaha!H8=0,"NA",(VZZ!H8+VZZ!H12)/Rozvaha!H8)</f>
        <v>0.833213673956689</v>
      </c>
      <c r="I11" s="118">
        <f>IF(Rozvaha!I8=0,"NA",(VZZ!I8+VZZ!I12)/Rozvaha!I8)</f>
        <v>0.898782987980057</v>
      </c>
      <c r="J11" s="118">
        <f>IF(Rozvaha!J8=0,"NA",(VZZ!J8+VZZ!J12)/Rozvaha!J8)</f>
        <v>0.7992133781367168</v>
      </c>
      <c r="K11" s="118">
        <f>IF(Rozvaha!K8=0,"NA",(VZZ!K8+VZZ!K12)/Rozvaha!K8)</f>
        <v>0.8058833210080358</v>
      </c>
    </row>
    <row r="12" spans="1:11" ht="18" customHeight="1">
      <c r="A12" s="115" t="s">
        <v>361</v>
      </c>
      <c r="B12" s="115" t="s">
        <v>362</v>
      </c>
      <c r="C12" s="116" t="str">
        <f>IF((Rozvaha!C78+Rozvaha!C96+Rozvaha!C101+Rozvaha!C125)=0,"NA",(VZZ!C70+VZZ!C52)/(Rozvaha!C78+Rozvaha!C96+Rozvaha!C101+Rozvaha!C125))</f>
        <v>NA</v>
      </c>
      <c r="D12" s="116" t="str">
        <f>IF((Rozvaha!D78+Rozvaha!D96+Rozvaha!D101+Rozvaha!D125)=0,"NA",(VZZ!D70+VZZ!D52)/(Rozvaha!D78+Rozvaha!D96+Rozvaha!D101+Rozvaha!D125))</f>
        <v>NA</v>
      </c>
      <c r="E12" s="116" t="str">
        <f>IF((Rozvaha!E78+Rozvaha!E96+Rozvaha!E101+Rozvaha!E125)=0,"NA",(VZZ!E70+VZZ!E52)/(Rozvaha!E78+Rozvaha!E96+Rozvaha!E101+Rozvaha!E125))</f>
        <v>NA</v>
      </c>
      <c r="F12" s="116">
        <f>IF((Rozvaha!F78+Rozvaha!F96+Rozvaha!F101+Rozvaha!F125)=0,"NA",(VZZ!F70+VZZ!F52)/(Rozvaha!F78+Rozvaha!F96+Rozvaha!F101+Rozvaha!F125))</f>
        <v>0.23745243875259076</v>
      </c>
      <c r="G12" s="116">
        <f>IF((Rozvaha!G78+Rozvaha!G96+Rozvaha!G101+Rozvaha!G125)=0,"NA",(VZZ!G70+VZZ!G52)/(Rozvaha!G78+Rozvaha!G96+Rozvaha!G101+Rozvaha!G125))</f>
        <v>0.331300065169951</v>
      </c>
      <c r="H12" s="116">
        <f>IF((Rozvaha!H78+Rozvaha!H96+Rozvaha!H101+Rozvaha!H125)=0,"NA",(VZZ!H70+VZZ!H52)/(Rozvaha!H78+Rozvaha!H96+Rozvaha!H101+Rozvaha!H125))</f>
        <v>0.3841976232892697</v>
      </c>
      <c r="I12" s="116">
        <f>IF((Rozvaha!I78+Rozvaha!I96+Rozvaha!I101+Rozvaha!I125)=0,"NA",(VZZ!I70+VZZ!I52)/(Rozvaha!I78+Rozvaha!I96+Rozvaha!I101+Rozvaha!I125))</f>
        <v>0.3888646502076485</v>
      </c>
      <c r="J12" s="116">
        <f>IF((Rozvaha!J78+Rozvaha!J96+Rozvaha!J101+Rozvaha!J125)=0,"NA",(VZZ!J70+VZZ!J52)/(Rozvaha!J78+Rozvaha!J96+Rozvaha!J101+Rozvaha!J125))</f>
        <v>0.3549698139000023</v>
      </c>
      <c r="K12" s="116">
        <f>IF((Rozvaha!K78+Rozvaha!K96+Rozvaha!K101+Rozvaha!K125)=0,"NA",(VZZ!K70+VZZ!K52)/(Rozvaha!K78+Rozvaha!K96+Rozvaha!K101+Rozvaha!K125))</f>
        <v>0.32126953832941196</v>
      </c>
    </row>
    <row r="13" spans="1:11" ht="18" customHeight="1">
      <c r="A13" s="115" t="s">
        <v>363</v>
      </c>
      <c r="B13" s="115" t="s">
        <v>364</v>
      </c>
      <c r="C13" s="116" t="str">
        <f>IF(Rozvaha!C78&lt;=0,"NA",VZZ!C69/Rozvaha!C78)</f>
        <v>NA</v>
      </c>
      <c r="D13" s="116" t="str">
        <f>IF(Rozvaha!D78&lt;=0,"NA",VZZ!D69/Rozvaha!D78)</f>
        <v>NA</v>
      </c>
      <c r="E13" s="116" t="str">
        <f>IF(Rozvaha!E78&lt;=0,"NA",VZZ!E69/Rozvaha!E78)</f>
        <v>NA</v>
      </c>
      <c r="F13" s="116">
        <f>IF(Rozvaha!F78&lt;=0,"NA",VZZ!F69/Rozvaha!F78)</f>
        <v>0.2734065223569613</v>
      </c>
      <c r="G13" s="116">
        <f>IF(Rozvaha!G78&lt;=0,"NA",VZZ!G69/Rozvaha!G78)</f>
        <v>0.40870321850496466</v>
      </c>
      <c r="H13" s="116">
        <f>IF(Rozvaha!H78&lt;=0,"NA",VZZ!H69/Rozvaha!H78)</f>
        <v>0.3719537622161228</v>
      </c>
      <c r="I13" s="116">
        <f>IF(Rozvaha!I78&lt;=0,"NA",VZZ!I69/Rozvaha!I78)</f>
        <v>0.3575074878604135</v>
      </c>
      <c r="J13" s="116">
        <f>IF(Rozvaha!J78&lt;=0,"NA",VZZ!J69/Rozvaha!J78)</f>
        <v>0.31659880810793645</v>
      </c>
      <c r="K13" s="116">
        <f>IF(Rozvaha!K78&lt;=0,"NA",VZZ!K69/Rozvaha!K78)</f>
        <v>0.303025851514682</v>
      </c>
    </row>
    <row r="14" spans="1:11" ht="18" customHeight="1">
      <c r="A14" s="117" t="s">
        <v>365</v>
      </c>
      <c r="B14" s="115" t="s">
        <v>366</v>
      </c>
      <c r="C14" s="116" t="str">
        <f>IF((VZZ!C8+VZZ!C12)=0,"NA",VZZ!C69/(VZZ!C8+VZZ!C12))</f>
        <v>NA</v>
      </c>
      <c r="D14" s="116" t="str">
        <f>IF((VZZ!D8+VZZ!D12)=0,"NA",VZZ!D69/(VZZ!D8+VZZ!D12))</f>
        <v>NA</v>
      </c>
      <c r="E14" s="116" t="str">
        <f>IF((VZZ!E8+VZZ!E12)=0,"NA",VZZ!E69/(VZZ!E8+VZZ!E12))</f>
        <v>NA</v>
      </c>
      <c r="F14" s="116">
        <f>IF((VZZ!F8+VZZ!F12)=0,"NA",VZZ!F69/(VZZ!F8+VZZ!F12))</f>
        <v>0.1581307566749688</v>
      </c>
      <c r="G14" s="116">
        <f>IF((VZZ!G8+VZZ!G12)=0,"NA",VZZ!G69/(VZZ!G8+VZZ!G12))</f>
        <v>0.22482260160762296</v>
      </c>
      <c r="H14" s="116">
        <f>IF((VZZ!H8+VZZ!H12)=0,"NA",VZZ!H69/(VZZ!H8+VZZ!H12))</f>
        <v>0.2263425513384749</v>
      </c>
      <c r="I14" s="116">
        <f>IF((VZZ!I8+VZZ!I12)=0,"NA",VZZ!I69/(VZZ!I8+VZZ!I12))</f>
        <v>0.24923191623918264</v>
      </c>
      <c r="J14" s="116">
        <f>IF((VZZ!J8+VZZ!J12)=0,"NA",VZZ!J69/(VZZ!J8+VZZ!J12))</f>
        <v>0.24028228213149447</v>
      </c>
      <c r="K14" s="116">
        <f>IF((VZZ!K8+VZZ!K12)=0,"NA",VZZ!K69/(VZZ!K8+VZZ!K12))</f>
        <v>0.24751562833725968</v>
      </c>
    </row>
    <row r="15" spans="1:11" ht="18" customHeight="1">
      <c r="A15" s="117" t="s">
        <v>359</v>
      </c>
      <c r="B15" s="115" t="s">
        <v>360</v>
      </c>
      <c r="C15" s="118" t="str">
        <f>IF(Rozvaha!C8=0,"NA",(VZZ!C8+VZZ!C12)/Rozvaha!C8)</f>
        <v>NA</v>
      </c>
      <c r="D15" s="118" t="str">
        <f>IF(Rozvaha!D8=0,"NA",(VZZ!D8+VZZ!D12)/Rozvaha!D8)</f>
        <v>NA</v>
      </c>
      <c r="E15" s="118" t="str">
        <f>IF(Rozvaha!E8=0,"NA",(VZZ!E8+VZZ!E12)/Rozvaha!E8)</f>
        <v>NA</v>
      </c>
      <c r="F15" s="118">
        <f>IF(Rozvaha!F8=0,"NA",(VZZ!F8+VZZ!F12)/Rozvaha!F8)</f>
        <v>0.6825372414940525</v>
      </c>
      <c r="G15" s="118">
        <f>IF(Rozvaha!G8=0,"NA",(VZZ!G8+VZZ!G12)/Rozvaha!G8)</f>
        <v>0.8361090102654808</v>
      </c>
      <c r="H15" s="118">
        <f>IF(Rozvaha!H8=0,"NA",(VZZ!H8+VZZ!H12)/Rozvaha!H8)</f>
        <v>0.833213673956689</v>
      </c>
      <c r="I15" s="118">
        <f>IF(Rozvaha!I8=0,"NA",(VZZ!I8+VZZ!I12)/Rozvaha!I8)</f>
        <v>0.898782987980057</v>
      </c>
      <c r="J15" s="118">
        <f>IF(Rozvaha!J8=0,"NA",(VZZ!J8+VZZ!J12)/Rozvaha!J8)</f>
        <v>0.7992133781367168</v>
      </c>
      <c r="K15" s="118">
        <f>IF(Rozvaha!K8=0,"NA",(VZZ!K8+VZZ!K12)/Rozvaha!K8)</f>
        <v>0.8058833210080358</v>
      </c>
    </row>
    <row r="16" spans="1:11" ht="18" customHeight="1">
      <c r="A16" s="117" t="s">
        <v>367</v>
      </c>
      <c r="B16" s="115" t="s">
        <v>368</v>
      </c>
      <c r="C16" s="118" t="str">
        <f>IF(Rozvaha!C78=0,"NA",Rozvaha!C8/Rozvaha!C78)</f>
        <v>NA</v>
      </c>
      <c r="D16" s="118" t="str">
        <f>IF(Rozvaha!D78=0,"NA",Rozvaha!D8/Rozvaha!D78)</f>
        <v>NA</v>
      </c>
      <c r="E16" s="118" t="str">
        <f>IF(Rozvaha!E78=0,"NA",Rozvaha!E8/Rozvaha!E78)</f>
        <v>NA</v>
      </c>
      <c r="F16" s="118">
        <f>IF(Rozvaha!F78=0,"NA",Rozvaha!F8/Rozvaha!F78)</f>
        <v>2.533180690147134</v>
      </c>
      <c r="G16" s="118">
        <f>IF(Rozvaha!G78=0,"NA",Rozvaha!G8/Rozvaha!G78)</f>
        <v>2.1742285042792022</v>
      </c>
      <c r="H16" s="118">
        <f>IF(Rozvaha!H78=0,"NA",Rozvaha!H8/Rozvaha!H78)</f>
        <v>1.9722699615756627</v>
      </c>
      <c r="I16" s="118">
        <f>IF(Rozvaha!I78=0,"NA",Rozvaha!I8/Rozvaha!I78)</f>
        <v>1.5959770509199915</v>
      </c>
      <c r="J16" s="118">
        <f>IF(Rozvaha!J78=0,"NA",Rozvaha!J8/Rozvaha!J78)</f>
        <v>1.6486360132704565</v>
      </c>
      <c r="K16" s="118">
        <f>IF(Rozvaha!K78=0,"NA",Rozvaha!K8/Rozvaha!K78)</f>
        <v>1.51916479301499</v>
      </c>
    </row>
    <row r="17" spans="1:11" ht="18" customHeight="1">
      <c r="A17" s="115" t="s">
        <v>369</v>
      </c>
      <c r="B17" s="115" t="s">
        <v>532</v>
      </c>
      <c r="C17" s="116" t="str">
        <f>IF(Rozvaha!C78=0,"NA",('Cash Flow'!C31)/Rozvaha!C78)</f>
        <v>NA</v>
      </c>
      <c r="D17" s="116" t="str">
        <f>IF(Rozvaha!D78=0,"NA",('Cash Flow'!D31)/Rozvaha!D78)</f>
        <v>NA</v>
      </c>
      <c r="E17" s="116" t="str">
        <f>IF(Rozvaha!E78=0,"NA",('Cash Flow'!E31)/Rozvaha!E78)</f>
        <v>NA</v>
      </c>
      <c r="F17" s="116">
        <f>IF(Rozvaha!F78=0,"NA",('Cash Flow'!F31)/Rozvaha!F78)</f>
        <v>0</v>
      </c>
      <c r="G17" s="116">
        <f>IF(Rozvaha!G78=0,"NA",('Cash Flow'!G31)/Rozvaha!G78)</f>
        <v>0</v>
      </c>
      <c r="H17" s="116">
        <f>IF(Rozvaha!H78=0,"NA",('Cash Flow'!H31)/Rozvaha!H78)</f>
        <v>0</v>
      </c>
      <c r="I17" s="116">
        <f>IF(Rozvaha!I78=0,"NA",('Cash Flow'!I31)/Rozvaha!I78)</f>
        <v>0</v>
      </c>
      <c r="J17" s="116">
        <f>IF(Rozvaha!J78=0,"NA",('Cash Flow'!J31)/Rozvaha!J78)</f>
        <v>0</v>
      </c>
      <c r="K17" s="116">
        <f>IF(Rozvaha!K78=0,"NA",('Cash Flow'!K31)/Rozvaha!K78)</f>
        <v>0</v>
      </c>
    </row>
    <row r="18" spans="1:11" ht="18" customHeight="1">
      <c r="A18" s="115" t="s">
        <v>370</v>
      </c>
      <c r="B18" s="115" t="s">
        <v>366</v>
      </c>
      <c r="C18" s="116" t="str">
        <f>IF((VZZ!C8+VZZ!C12)=0,"NA",VZZ!C69/(VZZ!C8+VZZ!C12))</f>
        <v>NA</v>
      </c>
      <c r="D18" s="116" t="str">
        <f>IF((VZZ!D8+VZZ!D12)=0,"NA",VZZ!D69/(VZZ!D8+VZZ!D12))</f>
        <v>NA</v>
      </c>
      <c r="E18" s="116" t="str">
        <f>IF((VZZ!E8+VZZ!E12)=0,"NA",VZZ!E69/(VZZ!E8+VZZ!E12))</f>
        <v>NA</v>
      </c>
      <c r="F18" s="116">
        <f>IF((VZZ!F8+VZZ!F12)=0,"NA",VZZ!F69/(VZZ!F8+VZZ!F12))</f>
        <v>0.1581307566749688</v>
      </c>
      <c r="G18" s="116">
        <f>IF((VZZ!G8+VZZ!G12)=0,"NA",VZZ!G69/(VZZ!G8+VZZ!G12))</f>
        <v>0.22482260160762296</v>
      </c>
      <c r="H18" s="116">
        <f>IF((VZZ!H8+VZZ!H12)=0,"NA",VZZ!H69/(VZZ!H8+VZZ!H12))</f>
        <v>0.2263425513384749</v>
      </c>
      <c r="I18" s="116">
        <f>IF((VZZ!I8+VZZ!I12)=0,"NA",VZZ!I69/(VZZ!I8+VZZ!I12))</f>
        <v>0.24923191623918264</v>
      </c>
      <c r="J18" s="116">
        <f>IF((VZZ!J8+VZZ!J12)=0,"NA",VZZ!J69/(VZZ!J8+VZZ!J12))</f>
        <v>0.24028228213149447</v>
      </c>
      <c r="K18" s="116">
        <f>IF((VZZ!K8+VZZ!K12)=0,"NA",VZZ!K69/(VZZ!K8+VZZ!K12))</f>
        <v>0.24751562833725968</v>
      </c>
    </row>
    <row r="19" spans="1:11" ht="18" customHeight="1">
      <c r="A19" s="115" t="s">
        <v>534</v>
      </c>
      <c r="B19" s="115" t="s">
        <v>371</v>
      </c>
      <c r="C19" s="119" t="str">
        <f>IF((VZZ!C8+VZZ!C12)=0,"NA",VZZ!C20/(VZZ!C8+VZZ!C12))</f>
        <v>NA</v>
      </c>
      <c r="D19" s="119" t="str">
        <f>IF((VZZ!D8+VZZ!D12)=0,"NA",VZZ!D20/(VZZ!D8+VZZ!D12))</f>
        <v>NA</v>
      </c>
      <c r="E19" s="119" t="str">
        <f>IF((VZZ!E8+VZZ!E12)=0,"NA",VZZ!E20/(VZZ!E8+VZZ!E12))</f>
        <v>NA</v>
      </c>
      <c r="F19" s="119">
        <f>IF((VZZ!F8+VZZ!F12)=0,"NA",VZZ!F20/(VZZ!F8+VZZ!F12))</f>
        <v>0.07477715014293933</v>
      </c>
      <c r="G19" s="119">
        <f>IF((VZZ!G8+VZZ!G12)=0,"NA",VZZ!G20/(VZZ!G8+VZZ!G12))</f>
        <v>0.07112736457606951</v>
      </c>
      <c r="H19" s="119">
        <f>IF((VZZ!H8+VZZ!H12)=0,"NA",VZZ!H20/(VZZ!H8+VZZ!H12))</f>
        <v>0.07454560347474257</v>
      </c>
      <c r="I19" s="119">
        <f>IF((VZZ!I8+VZZ!I12)=0,"NA",VZZ!I20/(VZZ!I8+VZZ!I12))</f>
        <v>0.07484057312565533</v>
      </c>
      <c r="J19" s="119">
        <f>IF((VZZ!J8+VZZ!J12)=0,"NA",VZZ!J20/(VZZ!J8+VZZ!J12))</f>
        <v>0.06834433681772767</v>
      </c>
      <c r="K19" s="119">
        <f>IF((VZZ!K8+VZZ!K12)=0,"NA",VZZ!K20/(VZZ!K8+VZZ!K12))</f>
        <v>0.06998141495028579</v>
      </c>
    </row>
    <row r="20" spans="1:11" ht="36" customHeight="1">
      <c r="A20" s="157" t="s">
        <v>536</v>
      </c>
      <c r="B20" s="115" t="s">
        <v>535</v>
      </c>
      <c r="C20" s="158" t="str">
        <f>IF((VZZ!C8+VZZ!C12)=0,"NA",VZZ!C19/(VZZ!C8+VZZ!C12))</f>
        <v>NA</v>
      </c>
      <c r="D20" s="158" t="str">
        <f>IF((VZZ!D8+VZZ!D12)=0,"NA",VZZ!D19/(VZZ!D8+VZZ!D12))</f>
        <v>NA</v>
      </c>
      <c r="E20" s="158" t="str">
        <f>IF((VZZ!E8+VZZ!E12)=0,"NA",VZZ!E19/(VZZ!E8+VZZ!E12))</f>
        <v>NA</v>
      </c>
      <c r="F20" s="158">
        <f>IF((VZZ!F8+VZZ!F12)=0,"NA",VZZ!F19/(VZZ!F8+VZZ!F12))</f>
        <v>0.10138402125551928</v>
      </c>
      <c r="G20" s="158">
        <f>IF((VZZ!G8+VZZ!G12)=0,"NA",VZZ!G19/(VZZ!G8+VZZ!G12))</f>
        <v>0.09700252759199093</v>
      </c>
      <c r="H20" s="158">
        <f>IF((VZZ!H8+VZZ!H12)=0,"NA",VZZ!H19/(VZZ!H8+VZZ!H12))</f>
        <v>0.10176660560519549</v>
      </c>
      <c r="I20" s="158">
        <f>IF((VZZ!I8+VZZ!I12)=0,"NA",VZZ!I19/(VZZ!I8+VZZ!I12))</f>
        <v>0.10138284967064412</v>
      </c>
      <c r="J20" s="158">
        <f>IF((VZZ!J8+VZZ!J12)=0,"NA",VZZ!J19/(VZZ!J8+VZZ!J12))</f>
        <v>0.09368735160831378</v>
      </c>
      <c r="K20" s="158">
        <f>IF((VZZ!K8+VZZ!K12)=0,"NA",VZZ!K19/(VZZ!K8+VZZ!K12))</f>
        <v>0.09694586745639845</v>
      </c>
    </row>
    <row r="21" spans="1:11" ht="18" customHeight="1">
      <c r="A21" s="115"/>
      <c r="B21" s="115"/>
      <c r="C21" s="119"/>
      <c r="D21" s="119"/>
      <c r="E21" s="119"/>
      <c r="F21" s="119"/>
      <c r="G21" s="119"/>
      <c r="H21" s="119"/>
      <c r="I21" s="119"/>
      <c r="J21" s="119"/>
      <c r="K21" s="119"/>
    </row>
    <row r="22" spans="1:11" ht="18" customHeight="1">
      <c r="A22" s="173" t="s">
        <v>459</v>
      </c>
      <c r="B22" s="173"/>
      <c r="C22" s="173"/>
      <c r="D22" s="173"/>
      <c r="E22" s="173"/>
      <c r="F22" s="173"/>
      <c r="G22" s="173"/>
      <c r="H22" s="173"/>
      <c r="I22" s="173"/>
      <c r="J22" s="173"/>
      <c r="K22" s="173"/>
    </row>
    <row r="23" spans="1:11" ht="18" customHeight="1">
      <c r="A23" s="112" t="s">
        <v>446</v>
      </c>
      <c r="B23" s="112" t="s">
        <v>447</v>
      </c>
      <c r="C23" s="114" t="s">
        <v>448</v>
      </c>
      <c r="D23" s="114" t="s">
        <v>449</v>
      </c>
      <c r="E23" s="114" t="s">
        <v>450</v>
      </c>
      <c r="F23" s="114" t="s">
        <v>451</v>
      </c>
      <c r="G23" s="114" t="s">
        <v>452</v>
      </c>
      <c r="H23" s="114" t="s">
        <v>453</v>
      </c>
      <c r="I23" s="114" t="s">
        <v>454</v>
      </c>
      <c r="J23" s="114" t="s">
        <v>455</v>
      </c>
      <c r="K23" s="114" t="s">
        <v>456</v>
      </c>
    </row>
    <row r="24" spans="1:11" ht="18" customHeight="1">
      <c r="A24" s="115" t="s">
        <v>372</v>
      </c>
      <c r="B24" s="115" t="s">
        <v>360</v>
      </c>
      <c r="C24" s="118" t="str">
        <f>IF(Rozvaha!C8=0,"NA",(VZZ!C8+VZZ!C12)/Rozvaha!C8)</f>
        <v>NA</v>
      </c>
      <c r="D24" s="118" t="str">
        <f>IF(Rozvaha!D8=0,"NA",(VZZ!D8+VZZ!D12)/Rozvaha!D8)</f>
        <v>NA</v>
      </c>
      <c r="E24" s="118" t="str">
        <f>IF(Rozvaha!E8=0,"NA",(VZZ!E8+VZZ!E12)/Rozvaha!E8)</f>
        <v>NA</v>
      </c>
      <c r="F24" s="118">
        <f>IF(Rozvaha!F8=0,"NA",(VZZ!F8+VZZ!F12)/Rozvaha!F8)</f>
        <v>0.6825372414940525</v>
      </c>
      <c r="G24" s="118">
        <f>IF(Rozvaha!G8=0,"NA",(VZZ!G8+VZZ!G12)/Rozvaha!G8)</f>
        <v>0.8361090102654808</v>
      </c>
      <c r="H24" s="118">
        <f>IF(Rozvaha!H8=0,"NA",(VZZ!H8+VZZ!H12)/Rozvaha!H8)</f>
        <v>0.833213673956689</v>
      </c>
      <c r="I24" s="118">
        <f>IF(Rozvaha!I8=0,"NA",(VZZ!I8+VZZ!I12)/Rozvaha!I8)</f>
        <v>0.898782987980057</v>
      </c>
      <c r="J24" s="118">
        <f>IF(Rozvaha!J8=0,"NA",(VZZ!J8+VZZ!J12)/Rozvaha!J8)</f>
        <v>0.7992133781367168</v>
      </c>
      <c r="K24" s="118">
        <f>IF(Rozvaha!K8=0,"NA",(VZZ!K8+VZZ!K12)/Rozvaha!K8)</f>
        <v>0.8058833210080358</v>
      </c>
    </row>
    <row r="25" spans="1:11" ht="18" customHeight="1">
      <c r="A25" s="115" t="s">
        <v>373</v>
      </c>
      <c r="B25" s="115" t="s">
        <v>374</v>
      </c>
      <c r="C25" s="120" t="str">
        <f>IF(Rozvaha!C40=0,"NA",(VZZ!C8+VZZ!C12)/Rozvaha!C40)</f>
        <v>NA</v>
      </c>
      <c r="D25" s="120" t="str">
        <f>IF(Rozvaha!D40=0,"NA",(VZZ!D8+VZZ!D12)/Rozvaha!D40)</f>
        <v>NA</v>
      </c>
      <c r="E25" s="120" t="str">
        <f>IF(Rozvaha!E40=0,"NA",(VZZ!E8+VZZ!E12)/Rozvaha!E40)</f>
        <v>NA</v>
      </c>
      <c r="F25" s="120">
        <f>IF(Rozvaha!F40=0,"NA",(VZZ!F8+VZZ!F12)/Rozvaha!F40)</f>
        <v>10.432658806365353</v>
      </c>
      <c r="G25" s="120">
        <f>IF(Rozvaha!G40=0,"NA",(VZZ!G8+VZZ!G12)/Rozvaha!G40)</f>
        <v>11.806249841514028</v>
      </c>
      <c r="H25" s="120">
        <f>IF(Rozvaha!H40=0,"NA",(VZZ!H8+VZZ!H12)/Rozvaha!H40)</f>
        <v>10.330963862744897</v>
      </c>
      <c r="I25" s="120">
        <f>IF(Rozvaha!I40=0,"NA",(VZZ!I8+VZZ!I12)/Rozvaha!I40)</f>
        <v>10.688128437747244</v>
      </c>
      <c r="J25" s="120">
        <f>IF(Rozvaha!J40=0,"NA",(VZZ!J8+VZZ!J12)/Rozvaha!J40)</f>
        <v>9.24924947655801</v>
      </c>
      <c r="K25" s="120">
        <f>IF(Rozvaha!K40=0,"NA",(VZZ!K8+VZZ!K12)/Rozvaha!K40)</f>
        <v>8.622663074222528</v>
      </c>
    </row>
    <row r="26" spans="1:11" ht="18" customHeight="1">
      <c r="A26" s="115" t="s">
        <v>375</v>
      </c>
      <c r="B26" s="115" t="s">
        <v>376</v>
      </c>
      <c r="C26" s="120" t="str">
        <f>IF((VZZ!C8+VZZ!C12)/360=0,"NA",Rozvaha!C8/((VZZ!C8+VZZ!C12)/360))</f>
        <v>NA</v>
      </c>
      <c r="D26" s="120" t="str">
        <f>IF((VZZ!D8+VZZ!D12)/360=0,"NA",Rozvaha!D8/((VZZ!D8+VZZ!D12)/360))</f>
        <v>NA</v>
      </c>
      <c r="E26" s="120" t="str">
        <f>IF((VZZ!E8+VZZ!E12)/360=0,"NA",Rozvaha!E8/((VZZ!E8+VZZ!E12)/360))</f>
        <v>NA</v>
      </c>
      <c r="F26" s="120">
        <f>IF((VZZ!F8+VZZ!F12)/360=0,"NA",Rozvaha!F8/((VZZ!F8+VZZ!F12)/360))</f>
        <v>527.4437468232082</v>
      </c>
      <c r="G26" s="120">
        <f>IF((VZZ!G8+VZZ!G12)/360=0,"NA",Rozvaha!G8/((VZZ!G8+VZZ!G12)/360))</f>
        <v>430.56586590986865</v>
      </c>
      <c r="H26" s="120">
        <f>IF((VZZ!H8+VZZ!H12)/360=0,"NA",Rozvaha!H8/((VZZ!H8+VZZ!H12)/360))</f>
        <v>432.062040329301</v>
      </c>
      <c r="I26" s="120">
        <f>IF((VZZ!I8+VZZ!I12)/360=0,"NA",Rozvaha!I8/((VZZ!I8+VZZ!I12)/360))</f>
        <v>400.54162663789543</v>
      </c>
      <c r="J26" s="120">
        <f>IF((VZZ!J8+VZZ!J12)/360=0,"NA",Rozvaha!J8/((VZZ!J8+VZZ!J12)/360))</f>
        <v>450.4429103017553</v>
      </c>
      <c r="K26" s="120">
        <f>IF((VZZ!K8+VZZ!K12)/360=0,"NA",Rozvaha!K8/((VZZ!K8+VZZ!K12)/360))</f>
        <v>446.71479185063106</v>
      </c>
    </row>
    <row r="27" spans="1:11" ht="18" customHeight="1">
      <c r="A27" s="115" t="s">
        <v>377</v>
      </c>
      <c r="B27" s="115" t="s">
        <v>378</v>
      </c>
      <c r="C27" s="120" t="str">
        <f>IF((VZZ!C8+VZZ!C12)/360=0,"NA",Rozvaha!C40/((VZZ!C8+VZZ!C12)/360))</f>
        <v>NA</v>
      </c>
      <c r="D27" s="120" t="str">
        <f>IF((VZZ!D8+VZZ!D12)/360=0,"NA",Rozvaha!D40/((VZZ!D8+VZZ!D12)/360))</f>
        <v>NA</v>
      </c>
      <c r="E27" s="120" t="str">
        <f>IF((VZZ!E8+VZZ!E12)/360=0,"NA",Rozvaha!E40/((VZZ!E8+VZZ!E12)/360))</f>
        <v>NA</v>
      </c>
      <c r="F27" s="120">
        <f>IF((VZZ!F8+VZZ!F12)/360=0,"NA",Rozvaha!F40/((VZZ!F8+VZZ!F12)/360))</f>
        <v>34.50702325090423</v>
      </c>
      <c r="G27" s="120">
        <f>IF((VZZ!G8+VZZ!G12)/360=0,"NA",Rozvaha!G40/((VZZ!G8+VZZ!G12)/360))</f>
        <v>30.492324390268347</v>
      </c>
      <c r="H27" s="120">
        <f>IF((VZZ!H8+VZZ!H12)/360=0,"NA",Rozvaha!H40/((VZZ!H8+VZZ!H12)/360))</f>
        <v>34.84670015139801</v>
      </c>
      <c r="I27" s="120">
        <f>IF((VZZ!I8+VZZ!I12)/360=0,"NA",Rozvaha!I40/((VZZ!I8+VZZ!I12)/360))</f>
        <v>33.68222997101987</v>
      </c>
      <c r="J27" s="120">
        <f>IF((VZZ!J8+VZZ!J12)/360=0,"NA",Rozvaha!J40/((VZZ!J8+VZZ!J12)/360))</f>
        <v>38.92207696553228</v>
      </c>
      <c r="K27" s="120">
        <f>IF((VZZ!K8+VZZ!K12)/360=0,"NA",Rozvaha!K40/((VZZ!K8+VZZ!K12)/360))</f>
        <v>41.75044263021489</v>
      </c>
    </row>
    <row r="28" spans="1:11" ht="18" customHeight="1">
      <c r="A28" s="115" t="s">
        <v>379</v>
      </c>
      <c r="B28" s="115" t="s">
        <v>380</v>
      </c>
      <c r="C28" s="120" t="str">
        <f>IF((VZZ!C8+VZZ!C12)/360=0,"NA",(Rozvaha!C47+Rozvaha!C55)/((VZZ!C8+VZZ!C112)/360))</f>
        <v>NA</v>
      </c>
      <c r="D28" s="120" t="str">
        <f>IF((VZZ!D8+VZZ!D12)/360=0,"NA",(Rozvaha!D47+Rozvaha!D55)/((VZZ!D8+VZZ!D112)/360))</f>
        <v>NA</v>
      </c>
      <c r="E28" s="120" t="str">
        <f>IF((VZZ!E8+VZZ!E12)/360=0,"NA",(Rozvaha!E47+Rozvaha!E55)/((VZZ!E8+VZZ!E112)/360))</f>
        <v>NA</v>
      </c>
      <c r="F28" s="120">
        <f>IF((VZZ!F8+VZZ!F12)/360=0,"NA",(Rozvaha!F47+Rozvaha!F55)/((VZZ!F8+VZZ!F112)/360))</f>
        <v>398.6446599425498</v>
      </c>
      <c r="G28" s="120">
        <f>IF((VZZ!G8+VZZ!G12)/360=0,"NA",(Rozvaha!G47+Rozvaha!G55)/((VZZ!G8+VZZ!G112)/360))</f>
        <v>476.9258511498418</v>
      </c>
      <c r="H28" s="120">
        <f>IF((VZZ!H8+VZZ!H12)/360=0,"NA",(Rozvaha!H47+Rozvaha!H55)/((VZZ!H8+VZZ!H112)/360))</f>
        <v>381.2236730177224</v>
      </c>
      <c r="I28" s="120">
        <f>IF((VZZ!I8+VZZ!I12)/360=0,"NA",(Rozvaha!I47+Rozvaha!I55)/((VZZ!I8+VZZ!I112)/360))</f>
        <v>525.836258036463</v>
      </c>
      <c r="J28" s="120">
        <f>IF((VZZ!J8+VZZ!J12)/360=0,"NA",(Rozvaha!J47+Rozvaha!J55)/((VZZ!J8+VZZ!J112)/360))</f>
        <v>448.1818456708844</v>
      </c>
      <c r="K28" s="120">
        <f>IF((VZZ!K8+VZZ!K12)/360=0,"NA",(Rozvaha!K47+Rozvaha!K55)/((VZZ!K8+VZZ!K112)/360))</f>
        <v>419.1691304609769</v>
      </c>
    </row>
    <row r="29" spans="1:11" ht="18" customHeight="1">
      <c r="A29" s="115" t="s">
        <v>381</v>
      </c>
      <c r="B29" s="115" t="s">
        <v>382</v>
      </c>
      <c r="C29" s="120" t="str">
        <f>IF((VZZ!C8+VZZ!C12)/360=0,"NA",Rozvaha!C112/((VZZ!C8+VZZ!C12)/360))</f>
        <v>NA</v>
      </c>
      <c r="D29" s="120" t="str">
        <f>IF((VZZ!D8+VZZ!D12)/360=0,"NA",Rozvaha!D112/((VZZ!D8+VZZ!D12)/360))</f>
        <v>NA</v>
      </c>
      <c r="E29" s="120" t="str">
        <f>IF((VZZ!E8+VZZ!E12)/360=0,"NA",Rozvaha!E112/((VZZ!E8+VZZ!E12)/360))</f>
        <v>NA</v>
      </c>
      <c r="F29" s="120">
        <f>IF((VZZ!F8+VZZ!F12)/360=0,"NA",Rozvaha!F112/((VZZ!F8+VZZ!F12)/360))</f>
        <v>67.59002483293806</v>
      </c>
      <c r="G29" s="120">
        <f>IF((VZZ!G8+VZZ!G12)/360=0,"NA",Rozvaha!G112/((VZZ!G8+VZZ!G12)/360))</f>
        <v>56.87649005342356</v>
      </c>
      <c r="H29" s="120">
        <f>IF((VZZ!H8+VZZ!H12)/360=0,"NA",Rozvaha!H112/((VZZ!H8+VZZ!H12)/360))</f>
        <v>54.220370528566576</v>
      </c>
      <c r="I29" s="120">
        <f>IF((VZZ!I8+VZZ!I12)/360=0,"NA",Rozvaha!I112/((VZZ!I8+VZZ!I12)/360))</f>
        <v>63.05844979224155</v>
      </c>
      <c r="J29" s="120">
        <f>IF((VZZ!J8+VZZ!J12)/360=0,"NA",Rozvaha!J112/((VZZ!J8+VZZ!J12)/360))</f>
        <v>102.15362396476924</v>
      </c>
      <c r="K29" s="120">
        <f>IF((VZZ!K8+VZZ!K12)/360=0,"NA",Rozvaha!K112/((VZZ!K8+VZZ!K12)/360))</f>
        <v>56.65553263859889</v>
      </c>
    </row>
    <row r="30" spans="1:11" ht="18" customHeight="1">
      <c r="A30" s="115"/>
      <c r="B30" s="115"/>
      <c r="C30" s="120"/>
      <c r="D30" s="120"/>
      <c r="E30" s="120"/>
      <c r="F30" s="120"/>
      <c r="G30" s="120"/>
      <c r="H30" s="120"/>
      <c r="I30" s="120"/>
      <c r="J30" s="120"/>
      <c r="K30" s="120"/>
    </row>
    <row r="31" spans="1:11" ht="18" customHeight="1">
      <c r="A31" s="175" t="s">
        <v>460</v>
      </c>
      <c r="B31" s="175"/>
      <c r="C31" s="175"/>
      <c r="D31" s="175"/>
      <c r="E31" s="175"/>
      <c r="F31" s="175"/>
      <c r="G31" s="175"/>
      <c r="H31" s="175"/>
      <c r="I31" s="175"/>
      <c r="J31" s="175"/>
      <c r="K31" s="175"/>
    </row>
    <row r="32" spans="1:11" ht="18" customHeight="1">
      <c r="A32" s="112" t="s">
        <v>446</v>
      </c>
      <c r="B32" s="112" t="s">
        <v>447</v>
      </c>
      <c r="C32" s="114" t="s">
        <v>448</v>
      </c>
      <c r="D32" s="114" t="s">
        <v>449</v>
      </c>
      <c r="E32" s="114" t="s">
        <v>450</v>
      </c>
      <c r="F32" s="114" t="s">
        <v>451</v>
      </c>
      <c r="G32" s="114" t="s">
        <v>452</v>
      </c>
      <c r="H32" s="114" t="s">
        <v>453</v>
      </c>
      <c r="I32" s="114" t="s">
        <v>454</v>
      </c>
      <c r="J32" s="114" t="s">
        <v>455</v>
      </c>
      <c r="K32" s="114" t="s">
        <v>456</v>
      </c>
    </row>
    <row r="33" spans="1:11" ht="18" customHeight="1">
      <c r="A33" s="115" t="s">
        <v>383</v>
      </c>
      <c r="B33" s="115" t="s">
        <v>384</v>
      </c>
      <c r="C33" s="116" t="str">
        <f>IF(Rozvaha!C8=0,"NA",Rozvaha!C78/Rozvaha!C8)</f>
        <v>NA</v>
      </c>
      <c r="D33" s="116" t="str">
        <f>IF(Rozvaha!D8=0,"NA",Rozvaha!D78/Rozvaha!D8)</f>
        <v>NA</v>
      </c>
      <c r="E33" s="116" t="str">
        <f>IF(Rozvaha!E8=0,"NA",Rozvaha!E78/Rozvaha!E8)</f>
        <v>NA</v>
      </c>
      <c r="F33" s="116">
        <f>IF(Rozvaha!F8=0,"NA",Rozvaha!F78/Rozvaha!F8)</f>
        <v>0.39476062796843653</v>
      </c>
      <c r="G33" s="116">
        <f>IF(Rozvaha!G8=0,"NA",Rozvaha!G78/Rozvaha!G8)</f>
        <v>0.45993325817955777</v>
      </c>
      <c r="H33" s="116">
        <f>IF(Rozvaha!H8=0,"NA",Rozvaha!H78/Rozvaha!H8)</f>
        <v>0.5070299804196641</v>
      </c>
      <c r="I33" s="116">
        <f>IF(Rozvaha!I8=0,"NA",Rozvaha!I78/Rozvaha!I8)</f>
        <v>0.6265754256450967</v>
      </c>
      <c r="J33" s="116">
        <f>IF(Rozvaha!J8=0,"NA",Rozvaha!J78/Rozvaha!J8)</f>
        <v>0.6065620257901956</v>
      </c>
      <c r="K33" s="116">
        <f>IF(Rozvaha!K8=0,"NA",Rozvaha!K78/Rozvaha!K8)</f>
        <v>0.6582564344552531</v>
      </c>
    </row>
    <row r="34" spans="1:11" ht="18" customHeight="1">
      <c r="A34" s="115" t="s">
        <v>385</v>
      </c>
      <c r="B34" s="115" t="s">
        <v>386</v>
      </c>
      <c r="C34" s="116" t="str">
        <f>IF(Rozvaha!C8=0,"NA",Rozvaha!C95/Rozvaha!C8)</f>
        <v>NA</v>
      </c>
      <c r="D34" s="116" t="str">
        <f>IF(Rozvaha!D8=0,"NA",Rozvaha!D95/Rozvaha!D8)</f>
        <v>NA</v>
      </c>
      <c r="E34" s="116" t="str">
        <f>IF(Rozvaha!E8=0,"NA",Rozvaha!E95/Rozvaha!E8)</f>
        <v>NA</v>
      </c>
      <c r="F34" s="116">
        <f>IF(Rozvaha!F8=0,"NA",Rozvaha!F95/Rozvaha!F8)</f>
        <v>0.6039336752437833</v>
      </c>
      <c r="G34" s="116">
        <f>IF(Rozvaha!G8=0,"NA",Rozvaha!G95/Rozvaha!G8)</f>
        <v>0.5391150925599957</v>
      </c>
      <c r="H34" s="116">
        <f>IF(Rozvaha!H8=0,"NA",Rozvaha!H95/Rozvaha!H8)</f>
        <v>0.49238098603273617</v>
      </c>
      <c r="I34" s="116">
        <f>IF(Rozvaha!I8=0,"NA",Rozvaha!I95/Rozvaha!I8)</f>
        <v>0.43964759047592955</v>
      </c>
      <c r="J34" s="116">
        <f>IF(Rozvaha!J8=0,"NA",Rozvaha!J95/Rozvaha!J8)</f>
        <v>0.39331791565714846</v>
      </c>
      <c r="K34" s="116">
        <f>IF(Rozvaha!K8=0,"NA",Rozvaha!K95/Rozvaha!K8)</f>
        <v>0.3416013446451699</v>
      </c>
    </row>
    <row r="35" spans="1:11" ht="18" customHeight="1">
      <c r="A35" s="115" t="s">
        <v>387</v>
      </c>
      <c r="B35" s="115" t="s">
        <v>388</v>
      </c>
      <c r="C35" s="116" t="str">
        <f>IF(Rozvaha!C8=0,"NA",(Rozvaha!C95+Rozvaha!C128)/Rozvaha!C8)</f>
        <v>NA</v>
      </c>
      <c r="D35" s="116" t="str">
        <f>IF(Rozvaha!D8=0,"NA",(Rozvaha!D95+Rozvaha!D128)/Rozvaha!D8)</f>
        <v>NA</v>
      </c>
      <c r="E35" s="116" t="str">
        <f>IF(Rozvaha!E8=0,"NA",(Rozvaha!E95+Rozvaha!E128)/Rozvaha!E8)</f>
        <v>NA</v>
      </c>
      <c r="F35" s="116">
        <f>IF(Rozvaha!F8=0,"NA",(Rozvaha!F95+Rozvaha!F128)/Rozvaha!F8)</f>
        <v>0.6052393720315635</v>
      </c>
      <c r="G35" s="116">
        <f>IF(Rozvaha!G8=0,"NA",(Rozvaha!G95+Rozvaha!G128)/Rozvaha!G8)</f>
        <v>0.5400667418204422</v>
      </c>
      <c r="H35" s="116">
        <f>IF(Rozvaha!H8=0,"NA",(Rozvaha!H95+Rozvaha!H128)/Rozvaha!H8)</f>
        <v>0.49297001958033587</v>
      </c>
      <c r="I35" s="116">
        <f>IF(Rozvaha!I8=0,"NA",(Rozvaha!I95+Rozvaha!I128)/Rozvaha!I8)</f>
        <v>0.4397572383695458</v>
      </c>
      <c r="J35" s="116">
        <f>IF(Rozvaha!J8=0,"NA",(Rozvaha!J95+Rozvaha!J128)/Rozvaha!J8)</f>
        <v>0.39343797420980436</v>
      </c>
      <c r="K35" s="116">
        <f>IF(Rozvaha!K8=0,"NA",(Rozvaha!K95+Rozvaha!K128)/Rozvaha!K8)</f>
        <v>0.3417435655447469</v>
      </c>
    </row>
    <row r="36" spans="1:11" ht="18" customHeight="1">
      <c r="A36" s="115" t="s">
        <v>389</v>
      </c>
      <c r="B36" s="115" t="s">
        <v>390</v>
      </c>
      <c r="C36" s="120" t="str">
        <f>IF(Rozvaha!C78=0,"NA",Rozvaha!C95/Rozvaha!C78)</f>
        <v>NA</v>
      </c>
      <c r="D36" s="120" t="str">
        <f>IF(Rozvaha!D78=0,"NA",Rozvaha!D95/Rozvaha!D78)</f>
        <v>NA</v>
      </c>
      <c r="E36" s="120" t="str">
        <f>IF(Rozvaha!E78=0,"NA",Rozvaha!E95/Rozvaha!E78)</f>
        <v>NA</v>
      </c>
      <c r="F36" s="120">
        <f>IF(Rozvaha!F78=0,"NA",Rozvaha!F95/Rozvaha!F78)</f>
        <v>1.529873124257142</v>
      </c>
      <c r="G36" s="120">
        <f>IF(Rozvaha!G78=0,"NA",Rozvaha!G95/Rozvaha!G78)</f>
        <v>1.1721594013310632</v>
      </c>
      <c r="H36" s="120">
        <f>IF(Rozvaha!H78=0,"NA",Rozvaha!H95/Rozvaha!H78)</f>
        <v>0.9711082284033715</v>
      </c>
      <c r="I36" s="120">
        <f>IF(Rozvaha!I78=0,"NA",Rozvaha!I95/Rozvaha!I78)</f>
        <v>0.7016674648918543</v>
      </c>
      <c r="J36" s="120">
        <f>IF(Rozvaha!J78=0,"NA",Rozvaha!J95/Rozvaha!J78)</f>
        <v>0.6484380804168469</v>
      </c>
      <c r="K36" s="120">
        <f>IF(Rozvaha!K78=0,"NA",Rozvaha!K95/Rozvaha!K78)</f>
        <v>0.5189487360315218</v>
      </c>
    </row>
    <row r="37" spans="1:11" ht="18" customHeight="1">
      <c r="A37" s="115" t="s">
        <v>391</v>
      </c>
      <c r="B37" s="115" t="s">
        <v>392</v>
      </c>
      <c r="C37" s="120" t="str">
        <f>IF(VZZ!C52=0,"NA",(VZZ!C70+VZZ!C52)/VZZ!C52)</f>
        <v>NA</v>
      </c>
      <c r="D37" s="120" t="str">
        <f>IF(VZZ!D52=0,"NA",(VZZ!D70+VZZ!D52)/VZZ!D52)</f>
        <v>NA</v>
      </c>
      <c r="E37" s="120" t="str">
        <f>IF(VZZ!E52=0,"NA",(VZZ!E70+VZZ!E52)/VZZ!E52)</f>
        <v>NA</v>
      </c>
      <c r="F37" s="120">
        <f>IF(VZZ!F52=0,"NA",(VZZ!F70+VZZ!F52)/VZZ!F52)</f>
        <v>10.733390174061324</v>
      </c>
      <c r="G37" s="120">
        <f>IF(VZZ!G52=0,"NA",(VZZ!G70+VZZ!G52)/VZZ!G52)</f>
        <v>15.671862638556835</v>
      </c>
      <c r="H37" s="120">
        <f>IF(VZZ!H52=0,"NA",(VZZ!H70+VZZ!H52)/VZZ!H52)</f>
        <v>22.140490761601924</v>
      </c>
      <c r="I37" s="120">
        <f>IF(VZZ!I52=0,"NA",(VZZ!I70+VZZ!I52)/VZZ!I52)</f>
        <v>86.76127962807713</v>
      </c>
      <c r="J37" s="120">
        <f>IF(VZZ!J52=0,"NA",(VZZ!J70+VZZ!J52)/VZZ!J52)</f>
        <v>76.33506693791836</v>
      </c>
      <c r="K37" s="120">
        <f>IF(VZZ!K52=0,"NA",(VZZ!K70+VZZ!K52)/VZZ!K52)</f>
        <v>54.99801354083408</v>
      </c>
    </row>
    <row r="38" spans="1:11" ht="18" customHeight="1">
      <c r="A38" s="115" t="s">
        <v>393</v>
      </c>
      <c r="B38" s="115" t="s">
        <v>394</v>
      </c>
      <c r="C38" s="120" t="str">
        <f>IF(VZZ!C52=0,"NA",(VZZ!C70+VZZ!C52+VZZ!C25)/VZZ!C52)</f>
        <v>NA</v>
      </c>
      <c r="D38" s="120" t="str">
        <f>IF(VZZ!D52=0,"NA",(VZZ!D70+VZZ!D52+VZZ!D25)/VZZ!D52)</f>
        <v>NA</v>
      </c>
      <c r="E38" s="120" t="str">
        <f>IF(VZZ!E52=0,"NA",(VZZ!E70+VZZ!E52+VZZ!E25)/VZZ!E52)</f>
        <v>NA</v>
      </c>
      <c r="F38" s="120">
        <f>IF(VZZ!F52=0,"NA",(VZZ!F70+VZZ!F52+VZZ!F25)/VZZ!F52)</f>
        <v>14.240657475628197</v>
      </c>
      <c r="G38" s="120">
        <f>IF(VZZ!G52=0,"NA",(VZZ!G70+VZZ!G52+VZZ!G25)/VZZ!G52)</f>
        <v>21.309671810475983</v>
      </c>
      <c r="H38" s="120">
        <f>IF(VZZ!H52=0,"NA",(VZZ!H70+VZZ!H52+VZZ!H25)/VZZ!H52)</f>
        <v>29.06042109412034</v>
      </c>
      <c r="I38" s="120">
        <f>IF(VZZ!I52=0,"NA",(VZZ!I70+VZZ!I52+VZZ!I25)/VZZ!I52)</f>
        <v>114.81028503925006</v>
      </c>
      <c r="J38" s="120">
        <f>IF(VZZ!J52=0,"NA",(VZZ!J70+VZZ!J52+VZZ!J25)/VZZ!J52)</f>
        <v>97.47927877674235</v>
      </c>
      <c r="K38" s="120">
        <f>IF(VZZ!K52=0,"NA",(VZZ!K70+VZZ!K52+VZZ!K25)/VZZ!K52)</f>
        <v>72.03038459730124</v>
      </c>
    </row>
    <row r="39" spans="1:11" ht="18" customHeight="1">
      <c r="A39" s="115" t="s">
        <v>395</v>
      </c>
      <c r="B39" s="115" t="s">
        <v>533</v>
      </c>
      <c r="C39" s="120" t="str">
        <f>IF((Rozvaha!C95-Rozvaha!C96)/360=0,"NA",'Cash Flow'!C43/((Rozvaha!C95-Rozvaha!C96)/360))</f>
        <v>NA</v>
      </c>
      <c r="D39" s="120" t="str">
        <f>IF((Rozvaha!D95-Rozvaha!D96)/360=0,"NA",'Cash Flow'!D43/((Rozvaha!D95-Rozvaha!D96)/360))</f>
        <v>NA</v>
      </c>
      <c r="E39" s="120" t="str">
        <f>IF((Rozvaha!E95-Rozvaha!E96)/360=0,"NA",'Cash Flow'!E43/((Rozvaha!E95-Rozvaha!E96)/360))</f>
        <v>NA</v>
      </c>
      <c r="F39" s="120">
        <f>IF((Rozvaha!F95-Rozvaha!F96)/360=0,"NA",'Cash Flow'!F43/((Rozvaha!F95-Rozvaha!F96)/360))</f>
        <v>0</v>
      </c>
      <c r="G39" s="120">
        <f>IF((Rozvaha!G95-Rozvaha!G96)/360=0,"NA",'Cash Flow'!G43/((Rozvaha!G95-Rozvaha!G96)/360))</f>
        <v>0</v>
      </c>
      <c r="H39" s="120">
        <f>IF((Rozvaha!H95-Rozvaha!H96)/360=0,"NA",'Cash Flow'!H43/((Rozvaha!H95-Rozvaha!H96)/360))</f>
        <v>0</v>
      </c>
      <c r="I39" s="120">
        <f>IF((Rozvaha!I95-Rozvaha!I96)/360=0,"NA",'Cash Flow'!I43/((Rozvaha!I95-Rozvaha!I96)/360))</f>
        <v>0</v>
      </c>
      <c r="J39" s="120">
        <f>IF((Rozvaha!J95-Rozvaha!J96)/360=0,"NA",'Cash Flow'!J43/((Rozvaha!J95-Rozvaha!J96)/360))</f>
        <v>0</v>
      </c>
      <c r="K39" s="120">
        <f>IF((Rozvaha!K95-Rozvaha!K96)/360=0,"NA",'Cash Flow'!K43/((Rozvaha!K95-Rozvaha!K96)/360))</f>
        <v>0</v>
      </c>
    </row>
    <row r="40" spans="1:11" ht="18" customHeight="1">
      <c r="A40" s="115"/>
      <c r="B40" s="115"/>
      <c r="C40" s="120"/>
      <c r="D40" s="120"/>
      <c r="E40" s="120"/>
      <c r="F40" s="120"/>
      <c r="G40" s="120"/>
      <c r="H40" s="120"/>
      <c r="I40" s="120"/>
      <c r="J40" s="120"/>
      <c r="K40" s="120"/>
    </row>
    <row r="41" spans="1:11" ht="18" customHeight="1">
      <c r="A41" s="175" t="s">
        <v>461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</row>
    <row r="42" spans="1:11" ht="18" customHeight="1">
      <c r="A42" s="112" t="s">
        <v>446</v>
      </c>
      <c r="B42" s="112" t="s">
        <v>447</v>
      </c>
      <c r="C42" s="114" t="s">
        <v>448</v>
      </c>
      <c r="D42" s="114" t="s">
        <v>449</v>
      </c>
      <c r="E42" s="114" t="s">
        <v>450</v>
      </c>
      <c r="F42" s="114" t="s">
        <v>451</v>
      </c>
      <c r="G42" s="114" t="s">
        <v>452</v>
      </c>
      <c r="H42" s="114" t="s">
        <v>453</v>
      </c>
      <c r="I42" s="114" t="s">
        <v>454</v>
      </c>
      <c r="J42" s="114" t="s">
        <v>455</v>
      </c>
      <c r="K42" s="114" t="s">
        <v>456</v>
      </c>
    </row>
    <row r="43" spans="1:11" ht="18" customHeight="1">
      <c r="A43" s="115" t="s">
        <v>396</v>
      </c>
      <c r="B43" s="115" t="s">
        <v>397</v>
      </c>
      <c r="C43" s="121">
        <f>Rozvaha!C39-Rozvaha!C47-(Rozvaha!C112+Rozvaha!C126+Rozvaha!C127)</f>
        <v>0</v>
      </c>
      <c r="D43" s="121">
        <f>Rozvaha!D39-Rozvaha!D47-(Rozvaha!D112+Rozvaha!D126+Rozvaha!D127)</f>
        <v>0</v>
      </c>
      <c r="E43" s="121">
        <f>Rozvaha!E39-Rozvaha!E47-(Rozvaha!E112+Rozvaha!E126+Rozvaha!E127)</f>
        <v>0</v>
      </c>
      <c r="F43" s="121">
        <f>Rozvaha!F39-Rozvaha!F47-(Rozvaha!F112+Rozvaha!F126+Rozvaha!F127)</f>
        <v>-1631450</v>
      </c>
      <c r="G43" s="121">
        <f>Rozvaha!G39-Rozvaha!G47-(Rozvaha!G112+Rozvaha!G126+Rozvaha!G127)</f>
        <v>-2150099</v>
      </c>
      <c r="H43" s="121">
        <f>Rozvaha!H39-Rozvaha!H47-(Rozvaha!H112+Rozvaha!H126+Rozvaha!H127)</f>
        <v>-2542246</v>
      </c>
      <c r="I43" s="121">
        <f>Rozvaha!I39-Rozvaha!I47-(Rozvaha!I112+Rozvaha!I126+Rozvaha!I127)</f>
        <v>-2103005</v>
      </c>
      <c r="J43" s="121">
        <f>Rozvaha!J39-Rozvaha!J47-(Rozvaha!J112+Rozvaha!J126+Rozvaha!J127)</f>
        <v>-2416243</v>
      </c>
      <c r="K43" s="121">
        <f>Rozvaha!K39-Rozvaha!K47-(Rozvaha!K112+Rozvaha!K126+Rozvaha!K127)</f>
        <v>-1967215</v>
      </c>
    </row>
    <row r="44" spans="1:11" ht="18" customHeight="1">
      <c r="A44" s="115" t="s">
        <v>398</v>
      </c>
      <c r="B44" s="115" t="s">
        <v>399</v>
      </c>
      <c r="C44" s="119" t="str">
        <f>IF(Rozvaha!C8=0,"NA",(Rozvaha!C39-Rozvaha!C47-(Rozvaha!C112+Rozvaha!C126+Rozvaha!C127))/Rozvaha!C8)</f>
        <v>NA</v>
      </c>
      <c r="D44" s="119" t="str">
        <f>IF(Rozvaha!D8=0,"NA",(Rozvaha!D39-Rozvaha!D47-(Rozvaha!D112+Rozvaha!D126+Rozvaha!D127))/Rozvaha!D8)</f>
        <v>NA</v>
      </c>
      <c r="E44" s="119" t="str">
        <f>IF(Rozvaha!E8=0,"NA",(Rozvaha!E39-Rozvaha!E47-(Rozvaha!E112+Rozvaha!E126+Rozvaha!E127))/Rozvaha!E8)</f>
        <v>NA</v>
      </c>
      <c r="F44" s="119">
        <f>IF(Rozvaha!F8=0,"NA",(Rozvaha!F39-Rozvaha!F47-(Rozvaha!F112+Rozvaha!F126+Rozvaha!F127))/Rozvaha!F8)</f>
        <v>-0.10754134816357386</v>
      </c>
      <c r="G44" s="119">
        <f>IF(Rozvaha!G8=0,"NA",(Rozvaha!G39-Rozvaha!G47-(Rozvaha!G112+Rozvaha!G126+Rozvaha!G127))/Rozvaha!G8)</f>
        <v>-0.1430067181462713</v>
      </c>
      <c r="H44" s="119">
        <f>IF(Rozvaha!H8=0,"NA",(Rozvaha!H39-Rozvaha!H47-(Rozvaha!H112+Rozvaha!H126+Rozvaha!H127))/Rozvaha!H8)</f>
        <v>-0.1618534565770797</v>
      </c>
      <c r="I44" s="119">
        <f>IF(Rozvaha!I8=0,"NA",(Rozvaha!I39-Rozvaha!I47-(Rozvaha!I112+Rozvaha!I126+Rozvaha!I127))/Rozvaha!I8)</f>
        <v>-0.13949792408611333</v>
      </c>
      <c r="J44" s="119">
        <f>IF(Rozvaha!J8=0,"NA",(Rozvaha!J39-Rozvaha!J47-(Rozvaha!J112+Rozvaha!J126+Rozvaha!J127))/Rozvaha!J8)</f>
        <v>-0.13392919549628554</v>
      </c>
      <c r="K44" s="119">
        <f>IF(Rozvaha!K8=0,"NA",(Rozvaha!K39-Rozvaha!K47-(Rozvaha!K112+Rozvaha!K126+Rozvaha!K127))/Rozvaha!K8)</f>
        <v>-0.10107625974037185</v>
      </c>
    </row>
    <row r="45" spans="1:11" ht="18" customHeight="1">
      <c r="A45" s="115" t="s">
        <v>400</v>
      </c>
      <c r="B45" s="115" t="s">
        <v>401</v>
      </c>
      <c r="C45" s="118" t="str">
        <f>IF((Rozvaha!C78+Rozvaha!C96+Rozvaha!C101+Rozvaha!C125)=0,"NA",Rozvaha!C10/(Rozvaha!C78+Rozvaha!C96+Rozvaha!C101+Rozvaha!C125))</f>
        <v>NA</v>
      </c>
      <c r="D45" s="118" t="str">
        <f>IF((Rozvaha!D78+Rozvaha!D96+Rozvaha!D101+Rozvaha!D125)=0,"NA",Rozvaha!D10/(Rozvaha!D78+Rozvaha!D96+Rozvaha!D101+Rozvaha!D125))</f>
        <v>NA</v>
      </c>
      <c r="E45" s="118" t="str">
        <f>IF((Rozvaha!E78+Rozvaha!E96+Rozvaha!E101+Rozvaha!E125)=0,"NA",Rozvaha!E10/(Rozvaha!E78+Rozvaha!E96+Rozvaha!E101+Rozvaha!E125))</f>
        <v>NA</v>
      </c>
      <c r="F45" s="118">
        <f>IF((Rozvaha!F78+Rozvaha!F96+Rozvaha!F101+Rozvaha!F125)=0,"NA",Rozvaha!F10/(Rozvaha!F78+Rozvaha!F96+Rozvaha!F101+Rozvaha!F125))</f>
        <v>1.1105092729140336</v>
      </c>
      <c r="G45" s="118">
        <f>IF((Rozvaha!G78+Rozvaha!G96+Rozvaha!G101+Rozvaha!G125)=0,"NA",Rozvaha!G10/(Rozvaha!G78+Rozvaha!G96+Rozvaha!G101+Rozvaha!G125))</f>
        <v>1.158809209363154</v>
      </c>
      <c r="H45" s="118">
        <f>IF((Rozvaha!H78+Rozvaha!H96+Rozvaha!H101+Rozvaha!H125)=0,"NA",Rozvaha!H10/(Rozvaha!H78+Rozvaha!H96+Rozvaha!H101+Rozvaha!H125))</f>
        <v>1.1919446004117538</v>
      </c>
      <c r="I45" s="118">
        <f>IF((Rozvaha!I78+Rozvaha!I96+Rozvaha!I101+Rozvaha!I125)=0,"NA",Rozvaha!I10/(Rozvaha!I78+Rozvaha!I96+Rozvaha!I101+Rozvaha!I125))</f>
        <v>1.044542184827189</v>
      </c>
      <c r="J45" s="118">
        <f>IF((Rozvaha!J78+Rozvaha!J96+Rozvaha!J101+Rozvaha!J125)=0,"NA",Rozvaha!J10/(Rozvaha!J78+Rozvaha!J96+Rozvaha!J101+Rozvaha!J125))</f>
        <v>1.0977112914469043</v>
      </c>
      <c r="K45" s="118">
        <f>IF((Rozvaha!K78+Rozvaha!K96+Rozvaha!K101+Rozvaha!K125)=0,"NA",Rozvaha!K10/(Rozvaha!K78+Rozvaha!K96+Rozvaha!K101+Rozvaha!K125))</f>
        <v>1.046469582904683</v>
      </c>
    </row>
    <row r="46" spans="1:11" ht="18" customHeight="1">
      <c r="A46" s="115" t="s">
        <v>402</v>
      </c>
      <c r="B46" s="115" t="s">
        <v>403</v>
      </c>
      <c r="C46" s="118" t="str">
        <f>IF((Rozvaha!C112+Rozvaha!C126+Rozvaha!C127)=0,"NA",Rozvaha!C39/(Rozvaha!C112+Rozvaha!C126+Rozvaha!C127))</f>
        <v>NA</v>
      </c>
      <c r="D46" s="118" t="str">
        <f>IF((Rozvaha!D112+Rozvaha!D126+Rozvaha!D127)=0,"NA",Rozvaha!D39/(Rozvaha!D112+Rozvaha!D126+Rozvaha!D127))</f>
        <v>NA</v>
      </c>
      <c r="E46" s="118" t="str">
        <f>IF((Rozvaha!E112+Rozvaha!E126+Rozvaha!E127)=0,"NA",Rozvaha!E39/(Rozvaha!E112+Rozvaha!E126+Rozvaha!E127))</f>
        <v>NA</v>
      </c>
      <c r="F46" s="118">
        <f>IF((Rozvaha!F112+Rozvaha!F126+Rozvaha!F127)=0,"NA",Rozvaha!F39/(Rozvaha!F112+Rozvaha!F126+Rozvaha!F127))</f>
        <v>0.5829246971694739</v>
      </c>
      <c r="G46" s="118">
        <f>IF((Rozvaha!G112+Rozvaha!G126+Rozvaha!G127)=0,"NA",Rozvaha!G39/(Rozvaha!G112+Rozvaha!G126+Rozvaha!G127))</f>
        <v>0.48046686499157754</v>
      </c>
      <c r="H46" s="118">
        <f>IF((Rozvaha!H112+Rozvaha!H126+Rozvaha!H127)=0,"NA",Rozvaha!H39/(Rozvaha!H112+Rozvaha!H126+Rozvaha!H127))</f>
        <v>0.47886192161218205</v>
      </c>
      <c r="I46" s="118">
        <f>IF((Rozvaha!I112+Rozvaha!I126+Rozvaha!I127)=0,"NA",Rozvaha!I39/(Rozvaha!I112+Rozvaha!I126+Rozvaha!I127))</f>
        <v>0.5180952180172839</v>
      </c>
      <c r="J46" s="118">
        <f>IF((Rozvaha!J112+Rozvaha!J126+Rozvaha!J127)=0,"NA",Rozvaha!J39/(Rozvaha!J112+Rozvaha!J126+Rozvaha!J127))</f>
        <v>0.5100397282129523</v>
      </c>
      <c r="K46" s="118">
        <f>IF((Rozvaha!K112+Rozvaha!K126+Rozvaha!K127)=0,"NA",Rozvaha!K39/(Rozvaha!K112+Rozvaha!K126+Rozvaha!K127))</f>
        <v>0.5981818233810969</v>
      </c>
    </row>
    <row r="47" spans="1:11" ht="18" customHeight="1">
      <c r="A47" s="115" t="s">
        <v>404</v>
      </c>
      <c r="B47" s="115" t="s">
        <v>405</v>
      </c>
      <c r="C47" s="118" t="str">
        <f>IF((Rozvaha!C112+Rozvaha!C126+Rozvaha!C127)=0,"NA",(Rozvaha!C55+Rozvaha!C65)/(Rozvaha!C112+Rozvaha!C126+Rozvaha!C127))</f>
        <v>NA</v>
      </c>
      <c r="D47" s="118" t="str">
        <f>IF((Rozvaha!D112+Rozvaha!D126+Rozvaha!D127)=0,"NA",(Rozvaha!D55+Rozvaha!D65)/(Rozvaha!D112+Rozvaha!D126+Rozvaha!D127))</f>
        <v>NA</v>
      </c>
      <c r="E47" s="118" t="str">
        <f>IF((Rozvaha!E112+Rozvaha!E126+Rozvaha!E127)=0,"NA",(Rozvaha!E55+Rozvaha!E65)/(Rozvaha!E112+Rozvaha!E126+Rozvaha!E127))</f>
        <v>NA</v>
      </c>
      <c r="F47" s="118">
        <f>IF((Rozvaha!F112+Rozvaha!F126+Rozvaha!F127)=0,"NA",(Rozvaha!F55+Rozvaha!F65)/(Rozvaha!F112+Rozvaha!F126+Rozvaha!F127))</f>
        <v>0.35468391772203844</v>
      </c>
      <c r="G47" s="118">
        <f>IF((Rozvaha!G112+Rozvaha!G126+Rozvaha!G127)=0,"NA",(Rozvaha!G55+Rozvaha!G65)/(Rozvaha!G112+Rozvaha!G126+Rozvaha!G127))</f>
        <v>0.22313968905792123</v>
      </c>
      <c r="H47" s="118">
        <f>IF((Rozvaha!H112+Rozvaha!H126+Rozvaha!H127)=0,"NA",(Rozvaha!H55+Rozvaha!H65)/(Rozvaha!H112+Rozvaha!H126+Rozvaha!H127))</f>
        <v>0.21917516457719127</v>
      </c>
      <c r="I47" s="118">
        <f>IF((Rozvaha!I112+Rozvaha!I126+Rozvaha!I127)=0,"NA",(Rozvaha!I55+Rozvaha!I65)/(Rozvaha!I112+Rozvaha!I126+Rozvaha!I127))</f>
        <v>0.22759486088612982</v>
      </c>
      <c r="J47" s="118">
        <f>IF((Rozvaha!J112+Rozvaha!J126+Rozvaha!J127)=0,"NA",(Rozvaha!J55+Rozvaha!J65)/(Rozvaha!J112+Rozvaha!J126+Rozvaha!J127))</f>
        <v>0.19392709086145657</v>
      </c>
      <c r="K47" s="118">
        <f>IF((Rozvaha!K112+Rozvaha!K126+Rozvaha!K127)=0,"NA",(Rozvaha!K55+Rozvaha!K65)/(Rozvaha!K112+Rozvaha!K126+Rozvaha!K127))</f>
        <v>0.22663704117665323</v>
      </c>
    </row>
    <row r="48" spans="1:11" ht="18" customHeight="1">
      <c r="A48" s="115" t="s">
        <v>406</v>
      </c>
      <c r="B48" s="115" t="s">
        <v>407</v>
      </c>
      <c r="C48" s="118" t="str">
        <f>IF((Rozvaha!C112+Rozvaha!C126+Rozvaha!C127)=0,"NA",(Rozvaha!C65)/(Rozvaha!C112+Rozvaha!C126+Rozvaha!C127))</f>
        <v>NA</v>
      </c>
      <c r="D48" s="118" t="str">
        <f>IF((Rozvaha!D112+Rozvaha!D126+Rozvaha!D127)=0,"NA",(Rozvaha!D65)/(Rozvaha!D112+Rozvaha!D126+Rozvaha!D127))</f>
        <v>NA</v>
      </c>
      <c r="E48" s="118" t="str">
        <f>IF((Rozvaha!E112+Rozvaha!E126+Rozvaha!E127)=0,"NA",(Rozvaha!E65)/(Rozvaha!E112+Rozvaha!E126+Rozvaha!E127))</f>
        <v>NA</v>
      </c>
      <c r="F48" s="118">
        <f>IF((Rozvaha!F112+Rozvaha!F126+Rozvaha!F127)=0,"NA",(Rozvaha!F65)/(Rozvaha!F112+Rozvaha!F126+Rozvaha!F127))</f>
        <v>0.027011023013253543</v>
      </c>
      <c r="G48" s="118">
        <f>IF((Rozvaha!G112+Rozvaha!G126+Rozvaha!G127)=0,"NA",(Rozvaha!G65)/(Rozvaha!G112+Rozvaha!G126+Rozvaha!G127))</f>
        <v>0.0168759017834985</v>
      </c>
      <c r="H48" s="118">
        <f>IF((Rozvaha!H112+Rozvaha!H126+Rozvaha!H127)=0,"NA",(Rozvaha!H65)/(Rozvaha!H112+Rozvaha!H126+Rozvaha!H127))</f>
        <v>0.04105399919397457</v>
      </c>
      <c r="I48" s="118">
        <f>IF((Rozvaha!I112+Rozvaha!I126+Rozvaha!I127)=0,"NA",(Rozvaha!I65)/(Rozvaha!I112+Rozvaha!I126+Rozvaha!I127))</f>
        <v>0.012061569090155395</v>
      </c>
      <c r="J48" s="118">
        <f>IF((Rozvaha!J112+Rozvaha!J126+Rozvaha!J127)=0,"NA",(Rozvaha!J65)/(Rozvaha!J112+Rozvaha!J126+Rozvaha!J127))</f>
        <v>0.01025548371816491</v>
      </c>
      <c r="K48" s="118">
        <f>IF((Rozvaha!K112+Rozvaha!K126+Rozvaha!K127)=0,"NA",(Rozvaha!K65)/(Rozvaha!K112+Rozvaha!K126+Rozvaha!K127))</f>
        <v>0.013467710176756164</v>
      </c>
    </row>
    <row r="49" spans="1:11" ht="18" customHeight="1">
      <c r="A49" s="115" t="s">
        <v>381</v>
      </c>
      <c r="B49" s="115" t="s">
        <v>408</v>
      </c>
      <c r="C49" s="118" t="str">
        <f>IF(((VZZ!C8+VZZ!C12)/360)=0,"NA",Rozvaha!C112/((VZZ!C8+VZZ!C12)/360))</f>
        <v>NA</v>
      </c>
      <c r="D49" s="118" t="str">
        <f>IF(((VZZ!D8+VZZ!D12)/360)=0,"NA",Rozvaha!D112/((VZZ!D8+VZZ!D12)/360))</f>
        <v>NA</v>
      </c>
      <c r="E49" s="118" t="str">
        <f>IF(((VZZ!E8+VZZ!E12)/360)=0,"NA",Rozvaha!E112/((VZZ!E8+VZZ!E12)/360))</f>
        <v>NA</v>
      </c>
      <c r="F49" s="118">
        <f>IF(((VZZ!F8+VZZ!F12)/360)=0,"NA",Rozvaha!F112/((VZZ!F8+VZZ!F12)/360))</f>
        <v>67.59002483293806</v>
      </c>
      <c r="G49" s="118">
        <f>IF(((VZZ!G8+VZZ!G12)/360)=0,"NA",Rozvaha!G112/((VZZ!G8+VZZ!G12)/360))</f>
        <v>56.87649005342356</v>
      </c>
      <c r="H49" s="118">
        <f>IF(((VZZ!H8+VZZ!H12)/360)=0,"NA",Rozvaha!H112/((VZZ!H8+VZZ!H12)/360))</f>
        <v>54.220370528566576</v>
      </c>
      <c r="I49" s="118">
        <f>IF(((VZZ!I8+VZZ!I12)/360)=0,"NA",Rozvaha!I112/((VZZ!I8+VZZ!I12)/360))</f>
        <v>63.05844979224155</v>
      </c>
      <c r="J49" s="118">
        <f>IF(((VZZ!J8+VZZ!J12)/360)=0,"NA",Rozvaha!J112/((VZZ!J8+VZZ!J12)/360))</f>
        <v>102.15362396476924</v>
      </c>
      <c r="K49" s="118">
        <f>IF(((VZZ!K8+VZZ!K12)/360)=0,"NA",Rozvaha!K112/((VZZ!K8+VZZ!K12)/360))</f>
        <v>56.65553263859889</v>
      </c>
    </row>
    <row r="50" spans="1:11" ht="18" customHeight="1">
      <c r="A50" s="115"/>
      <c r="B50" s="115"/>
      <c r="C50" s="118"/>
      <c r="D50" s="118"/>
      <c r="E50" s="118"/>
      <c r="F50" s="118"/>
      <c r="G50" s="118"/>
      <c r="H50" s="118"/>
      <c r="I50" s="118"/>
      <c r="J50" s="118"/>
      <c r="K50" s="118"/>
    </row>
    <row r="51" spans="1:11" ht="18" customHeight="1">
      <c r="A51" s="173" t="s">
        <v>409</v>
      </c>
      <c r="B51" s="173"/>
      <c r="C51" s="173"/>
      <c r="D51" s="173"/>
      <c r="E51" s="173"/>
      <c r="F51" s="173"/>
      <c r="G51" s="173"/>
      <c r="H51" s="173"/>
      <c r="I51" s="173"/>
      <c r="J51" s="173"/>
      <c r="K51" s="173"/>
    </row>
    <row r="52" spans="1:11" ht="18" customHeight="1">
      <c r="A52" s="112" t="s">
        <v>446</v>
      </c>
      <c r="B52" s="112" t="s">
        <v>447</v>
      </c>
      <c r="C52" s="114" t="s">
        <v>448</v>
      </c>
      <c r="D52" s="114" t="s">
        <v>449</v>
      </c>
      <c r="E52" s="114" t="s">
        <v>450</v>
      </c>
      <c r="F52" s="114" t="s">
        <v>451</v>
      </c>
      <c r="G52" s="114" t="s">
        <v>452</v>
      </c>
      <c r="H52" s="114" t="s">
        <v>453</v>
      </c>
      <c r="I52" s="114" t="s">
        <v>454</v>
      </c>
      <c r="J52" s="114" t="s">
        <v>455</v>
      </c>
      <c r="K52" s="114" t="s">
        <v>456</v>
      </c>
    </row>
    <row r="53" spans="1:11" ht="18" customHeight="1">
      <c r="A53" s="115" t="s">
        <v>410</v>
      </c>
      <c r="B53" s="115" t="s">
        <v>411</v>
      </c>
      <c r="C53" s="118" t="str">
        <f>IF(VZZ!C18=0,"NA",VZZ!C19/VZZ!C18)</f>
        <v>NA</v>
      </c>
      <c r="D53" s="118" t="str">
        <f>IF(VZZ!D18=0,"NA",VZZ!D19/VZZ!D18)</f>
        <v>NA</v>
      </c>
      <c r="E53" s="118" t="str">
        <f>IF(VZZ!E18=0,"NA",VZZ!E19/VZZ!E18)</f>
        <v>NA</v>
      </c>
      <c r="F53" s="118">
        <f>IF(VZZ!F18=0,"NA",VZZ!F19/VZZ!F18)</f>
        <v>0.22704484620721754</v>
      </c>
      <c r="G53" s="118">
        <f>IF(VZZ!G18=0,"NA",VZZ!G19/VZZ!G18)</f>
        <v>0.18808382636883098</v>
      </c>
      <c r="H53" s="118">
        <f>IF(VZZ!H18=0,"NA",VZZ!H19/VZZ!H18)</f>
        <v>0.19083084727310917</v>
      </c>
      <c r="I53" s="118">
        <f>IF(VZZ!I18=0,"NA",VZZ!I19/VZZ!I18)</f>
        <v>0.18695244246690668</v>
      </c>
      <c r="J53" s="118">
        <f>IF(VZZ!J18=0,"NA",VZZ!J19/VZZ!J18)</f>
        <v>0.18325549909888644</v>
      </c>
      <c r="K53" s="118">
        <f>IF(VZZ!K18=0,"NA",VZZ!K19/VZZ!K18)</f>
        <v>0.19308113305369773</v>
      </c>
    </row>
    <row r="54" spans="1:11" ht="18" customHeight="1">
      <c r="A54" s="115" t="s">
        <v>412</v>
      </c>
      <c r="B54" s="115" t="s">
        <v>413</v>
      </c>
      <c r="C54" s="121" t="str">
        <f>IF(Rozvaha!C139=0,"NA",VZZ!C18/(Rozvaha!C139*1000))</f>
        <v>NA</v>
      </c>
      <c r="D54" s="121" t="str">
        <f>IF(Rozvaha!D139=0,"NA",VZZ!D18/(Rozvaha!D139*1000))</f>
        <v>NA</v>
      </c>
      <c r="E54" s="121" t="str">
        <f>IF(Rozvaha!E139=0,"NA",VZZ!E18/(Rozvaha!E139*1000))</f>
        <v>NA</v>
      </c>
      <c r="F54" s="121" t="str">
        <f>IF(Rozvaha!F139=0,"NA",VZZ!F18/(Rozvaha!F139*1000))</f>
        <v>NA</v>
      </c>
      <c r="G54" s="121" t="str">
        <f>IF(Rozvaha!G139=0,"NA",VZZ!G18/(Rozvaha!G139*1000))</f>
        <v>NA</v>
      </c>
      <c r="H54" s="121" t="str">
        <f>IF(Rozvaha!H139=0,"NA",VZZ!H18/(Rozvaha!H139*1000))</f>
        <v>NA</v>
      </c>
      <c r="I54" s="121" t="str">
        <f>IF(Rozvaha!I139=0,"NA",VZZ!I18/(Rozvaha!I139*1000))</f>
        <v>NA</v>
      </c>
      <c r="J54" s="121" t="str">
        <f>IF(Rozvaha!J139=0,"NA",VZZ!J18/(Rozvaha!J139*1000))</f>
        <v>NA</v>
      </c>
      <c r="K54" s="121" t="str">
        <f>IF(Rozvaha!K139=0,"NA",VZZ!K18/(Rozvaha!K139*1000))</f>
        <v>NA</v>
      </c>
    </row>
    <row r="55" spans="1:11" ht="18" customHeight="1">
      <c r="A55" s="115" t="s">
        <v>414</v>
      </c>
      <c r="B55" s="115" t="s">
        <v>415</v>
      </c>
      <c r="C55" s="121" t="str">
        <f>IF(Rozvaha!C139=0,"NA",(VZZ!C8+VZZ!C12)/(Rozvaha!C139*1000))</f>
        <v>NA</v>
      </c>
      <c r="D55" s="121" t="str">
        <f>IF(Rozvaha!D139=0,"NA",(VZZ!D8+VZZ!D12)/(Rozvaha!D139*1000))</f>
        <v>NA</v>
      </c>
      <c r="E55" s="121" t="str">
        <f>IF(Rozvaha!E139=0,"NA",(VZZ!E8+VZZ!E12)/(Rozvaha!E139*1000))</f>
        <v>NA</v>
      </c>
      <c r="F55" s="121" t="str">
        <f>IF(Rozvaha!F139=0,"NA",(VZZ!F8+VZZ!F12)/(Rozvaha!F139*1000))</f>
        <v>NA</v>
      </c>
      <c r="G55" s="121" t="str">
        <f>IF(Rozvaha!G139=0,"NA",(VZZ!G8+VZZ!G12)/(Rozvaha!G139*1000))</f>
        <v>NA</v>
      </c>
      <c r="H55" s="121" t="str">
        <f>IF(Rozvaha!H139=0,"NA",(VZZ!H8+VZZ!H12)/(Rozvaha!H139*1000))</f>
        <v>NA</v>
      </c>
      <c r="I55" s="121" t="str">
        <f>IF(Rozvaha!I139=0,"NA",(VZZ!I8+VZZ!I12)/(Rozvaha!I139*1000))</f>
        <v>NA</v>
      </c>
      <c r="J55" s="121" t="str">
        <f>IF(Rozvaha!J139=0,"NA",(VZZ!J8+VZZ!J12)/(Rozvaha!J139*1000))</f>
        <v>NA</v>
      </c>
      <c r="K55" s="121" t="str">
        <f>IF(Rozvaha!K139=0,"NA",(VZZ!K8+VZZ!K12)/(Rozvaha!K139*1000))</f>
        <v>NA</v>
      </c>
    </row>
    <row r="56" spans="1:11" ht="18" customHeight="1">
      <c r="A56" s="115" t="s">
        <v>416</v>
      </c>
      <c r="B56" s="115" t="s">
        <v>417</v>
      </c>
      <c r="C56" s="121" t="str">
        <f>IF(Rozvaha!C139=0,"NA",(VZZ!C20)/(Rozvaha!C139*1000))</f>
        <v>NA</v>
      </c>
      <c r="D56" s="121" t="str">
        <f>IF(Rozvaha!D139=0,"NA",(VZZ!D20)/(Rozvaha!D139*1000))</f>
        <v>NA</v>
      </c>
      <c r="E56" s="121" t="str">
        <f>IF(Rozvaha!E139=0,"NA",(VZZ!E20)/(Rozvaha!E139*1000))</f>
        <v>NA</v>
      </c>
      <c r="F56" s="121" t="str">
        <f>IF(Rozvaha!F139=0,"NA",(VZZ!F20)/(Rozvaha!F139*1000))</f>
        <v>NA</v>
      </c>
      <c r="G56" s="121" t="str">
        <f>IF(Rozvaha!G139=0,"NA",(VZZ!G20)/(Rozvaha!G139*1000))</f>
        <v>NA</v>
      </c>
      <c r="H56" s="121" t="str">
        <f>IF(Rozvaha!H139=0,"NA",(VZZ!H20)/(Rozvaha!H139*1000))</f>
        <v>NA</v>
      </c>
      <c r="I56" s="121" t="str">
        <f>IF(Rozvaha!I139=0,"NA",(VZZ!I20)/(Rozvaha!I139*1000))</f>
        <v>NA</v>
      </c>
      <c r="J56" s="121" t="str">
        <f>IF(Rozvaha!J139=0,"NA",(VZZ!J20)/(Rozvaha!J139*1000))</f>
        <v>NA</v>
      </c>
      <c r="K56" s="121" t="str">
        <f>IF(Rozvaha!K139=0,"NA",(VZZ!K20)/(Rozvaha!K139*1000))</f>
        <v>NA</v>
      </c>
    </row>
    <row r="57" spans="1:11" ht="18" customHeight="1">
      <c r="A57" s="115" t="s">
        <v>537</v>
      </c>
      <c r="B57" s="115" t="s">
        <v>418</v>
      </c>
      <c r="C57" s="121" t="str">
        <f>IF(Rozvaha!C139=0,"NA",(VZZ!C20/12)/(Rozvaha!C139*1000))</f>
        <v>NA</v>
      </c>
      <c r="D57" s="121" t="str">
        <f>IF(Rozvaha!D139=0,"NA",(VZZ!D20/12)/(Rozvaha!D139*1000))</f>
        <v>NA</v>
      </c>
      <c r="E57" s="121" t="str">
        <f>IF(Rozvaha!E139=0,"NA",(VZZ!E20/12)/(Rozvaha!E139*1000))</f>
        <v>NA</v>
      </c>
      <c r="F57" s="121" t="str">
        <f>IF(Rozvaha!F139=0,"NA",(VZZ!F20/12)/(Rozvaha!F139*1000))</f>
        <v>NA</v>
      </c>
      <c r="G57" s="121" t="str">
        <f>IF(Rozvaha!G139=0,"NA",(VZZ!G20/12)/(Rozvaha!G139*1000))</f>
        <v>NA</v>
      </c>
      <c r="H57" s="121" t="str">
        <f>IF(Rozvaha!H139=0,"NA",(VZZ!H20/12)/(Rozvaha!H139*1000))</f>
        <v>NA</v>
      </c>
      <c r="I57" s="121" t="str">
        <f>IF(Rozvaha!I139=0,"NA",(VZZ!I20/12)/(Rozvaha!I139*1000))</f>
        <v>NA</v>
      </c>
      <c r="J57" s="121" t="str">
        <f>IF(Rozvaha!J139=0,"NA",(VZZ!J20/12)/(Rozvaha!J139*1000))</f>
        <v>NA</v>
      </c>
      <c r="K57" s="121" t="str">
        <f>IF(Rozvaha!K139=0,"NA",(VZZ!K20/12)/(Rozvaha!K139*1000))</f>
        <v>NA</v>
      </c>
    </row>
    <row r="58" spans="1:11" ht="18" customHeight="1">
      <c r="A58" s="115"/>
      <c r="B58" s="115"/>
      <c r="C58" s="121"/>
      <c r="D58" s="121"/>
      <c r="E58" s="121"/>
      <c r="F58" s="121"/>
      <c r="G58" s="121"/>
      <c r="H58" s="121"/>
      <c r="I58" s="121"/>
      <c r="J58" s="121"/>
      <c r="K58" s="121"/>
    </row>
    <row r="59" spans="1:11" ht="18" customHeight="1">
      <c r="A59" s="173" t="s">
        <v>462</v>
      </c>
      <c r="B59" s="173"/>
      <c r="C59" s="173"/>
      <c r="D59" s="173"/>
      <c r="E59" s="173"/>
      <c r="F59" s="173"/>
      <c r="G59" s="173"/>
      <c r="H59" s="173"/>
      <c r="I59" s="173"/>
      <c r="J59" s="173"/>
      <c r="K59" s="173"/>
    </row>
    <row r="60" spans="1:11" ht="18" customHeight="1">
      <c r="A60" s="112" t="s">
        <v>446</v>
      </c>
      <c r="B60" s="112" t="s">
        <v>447</v>
      </c>
      <c r="C60" s="114" t="s">
        <v>448</v>
      </c>
      <c r="D60" s="114" t="s">
        <v>449</v>
      </c>
      <c r="E60" s="114" t="s">
        <v>450</v>
      </c>
      <c r="F60" s="114" t="s">
        <v>451</v>
      </c>
      <c r="G60" s="114" t="s">
        <v>452</v>
      </c>
      <c r="H60" s="114" t="s">
        <v>453</v>
      </c>
      <c r="I60" s="114" t="s">
        <v>454</v>
      </c>
      <c r="J60" s="114" t="s">
        <v>455</v>
      </c>
      <c r="K60" s="114" t="s">
        <v>456</v>
      </c>
    </row>
    <row r="61" spans="1:11" ht="18" customHeight="1">
      <c r="A61" s="115" t="s">
        <v>419</v>
      </c>
      <c r="B61" s="115" t="s">
        <v>420</v>
      </c>
      <c r="C61" s="121" t="str">
        <f>IF(Rozvaha!C135*1000=0,"NA",Rozvaha!C78/(Rozvaha!C135*1000))</f>
        <v>NA</v>
      </c>
      <c r="D61" s="121" t="str">
        <f>IF(Rozvaha!D135*1000=0,"NA",Rozvaha!D78/(Rozvaha!D135*1000))</f>
        <v>NA</v>
      </c>
      <c r="E61" s="121" t="str">
        <f>IF(Rozvaha!E135*1000=0,"NA",Rozvaha!E78/(Rozvaha!E135*1000))</f>
        <v>NA</v>
      </c>
      <c r="F61" s="121" t="str">
        <f>IF(Rozvaha!F135*1000=0,"NA",Rozvaha!F78/(Rozvaha!F135*1000))</f>
        <v>NA</v>
      </c>
      <c r="G61" s="121" t="str">
        <f>IF(Rozvaha!G135*1000=0,"NA",Rozvaha!G78/(Rozvaha!G135*1000))</f>
        <v>NA</v>
      </c>
      <c r="H61" s="121" t="str">
        <f>IF(Rozvaha!H135*1000=0,"NA",Rozvaha!H78/(Rozvaha!H135*1000))</f>
        <v>NA</v>
      </c>
      <c r="I61" s="121" t="str">
        <f>IF(Rozvaha!I135*1000=0,"NA",Rozvaha!I78/(Rozvaha!I135*1000))</f>
        <v>NA</v>
      </c>
      <c r="J61" s="121" t="str">
        <f>IF(Rozvaha!J135*1000=0,"NA",Rozvaha!J78/(Rozvaha!J135*1000))</f>
        <v>NA</v>
      </c>
      <c r="K61" s="121" t="str">
        <f>IF(Rozvaha!K135*1000=0,"NA",Rozvaha!K78/(Rozvaha!K135*1000))</f>
        <v>NA</v>
      </c>
    </row>
    <row r="62" spans="1:11" ht="18" customHeight="1">
      <c r="A62" s="115" t="s">
        <v>421</v>
      </c>
      <c r="B62" s="115" t="s">
        <v>422</v>
      </c>
      <c r="C62" s="121" t="str">
        <f>IF(Rozvaha!C135*1000=0,"NA",VZZ!C69/(Rozvaha!C135*1000))</f>
        <v>NA</v>
      </c>
      <c r="D62" s="121" t="str">
        <f>IF(Rozvaha!D135*1000=0,"NA",VZZ!D69/(Rozvaha!D135*1000))</f>
        <v>NA</v>
      </c>
      <c r="E62" s="121" t="str">
        <f>IF(Rozvaha!E135*1000=0,"NA",VZZ!E69/(Rozvaha!E135*1000))</f>
        <v>NA</v>
      </c>
      <c r="F62" s="121" t="str">
        <f>IF(Rozvaha!F135*1000=0,"NA",VZZ!F69/(Rozvaha!F135*1000))</f>
        <v>NA</v>
      </c>
      <c r="G62" s="121" t="str">
        <f>IF(Rozvaha!G135*1000=0,"NA",VZZ!G69/(Rozvaha!G135*1000))</f>
        <v>NA</v>
      </c>
      <c r="H62" s="121" t="str">
        <f>IF(Rozvaha!H135*1000=0,"NA",VZZ!H69/(Rozvaha!H135*1000))</f>
        <v>NA</v>
      </c>
      <c r="I62" s="121" t="str">
        <f>IF(Rozvaha!I135*1000=0,"NA",VZZ!I69/(Rozvaha!I135*1000))</f>
        <v>NA</v>
      </c>
      <c r="J62" s="121" t="str">
        <f>IF(Rozvaha!J135*1000=0,"NA",VZZ!J69/(Rozvaha!J135*1000))</f>
        <v>NA</v>
      </c>
      <c r="K62" s="121" t="str">
        <f>IF(Rozvaha!K135*1000=0,"NA",VZZ!K69/(Rozvaha!K135*1000))</f>
        <v>NA</v>
      </c>
    </row>
    <row r="63" spans="1:11" ht="18" customHeight="1">
      <c r="A63" s="115" t="s">
        <v>423</v>
      </c>
      <c r="B63" s="115" t="s">
        <v>424</v>
      </c>
      <c r="C63" s="121">
        <f>Rozvaha!C137</f>
        <v>0</v>
      </c>
      <c r="D63" s="121">
        <f>Rozvaha!D137</f>
        <v>0</v>
      </c>
      <c r="E63" s="121">
        <f>Rozvaha!E137</f>
        <v>0</v>
      </c>
      <c r="F63" s="121">
        <f>Rozvaha!F137</f>
        <v>0</v>
      </c>
      <c r="G63" s="121">
        <f>Rozvaha!G137</f>
        <v>0</v>
      </c>
      <c r="H63" s="121">
        <f>Rozvaha!H137</f>
        <v>0</v>
      </c>
      <c r="I63" s="121">
        <f>Rozvaha!I137</f>
        <v>0</v>
      </c>
      <c r="J63" s="121">
        <f>Rozvaha!J137</f>
        <v>0</v>
      </c>
      <c r="K63" s="121">
        <f>Rozvaha!K137</f>
        <v>0</v>
      </c>
    </row>
    <row r="64" spans="1:11" ht="18" customHeight="1">
      <c r="A64" s="115" t="s">
        <v>425</v>
      </c>
      <c r="B64" s="115" t="s">
        <v>426</v>
      </c>
      <c r="C64" s="121">
        <f>Rozvaha!C138</f>
        <v>0</v>
      </c>
      <c r="D64" s="121">
        <f>Rozvaha!D138</f>
        <v>0</v>
      </c>
      <c r="E64" s="121">
        <f>Rozvaha!E138</f>
        <v>0</v>
      </c>
      <c r="F64" s="121">
        <f>Rozvaha!F138</f>
        <v>0</v>
      </c>
      <c r="G64" s="121">
        <f>Rozvaha!G138</f>
        <v>0</v>
      </c>
      <c r="H64" s="121">
        <f>Rozvaha!H138</f>
        <v>0</v>
      </c>
      <c r="I64" s="121">
        <f>Rozvaha!I138</f>
        <v>0</v>
      </c>
      <c r="J64" s="121">
        <f>Rozvaha!J138</f>
        <v>0</v>
      </c>
      <c r="K64" s="121">
        <f>Rozvaha!K138</f>
        <v>0</v>
      </c>
    </row>
    <row r="65" spans="1:11" ht="18" customHeight="1">
      <c r="A65" s="115" t="s">
        <v>427</v>
      </c>
      <c r="B65" s="115" t="s">
        <v>428</v>
      </c>
      <c r="C65" s="122" t="e">
        <f>IF(C62=0,"NA",C63/C62)</f>
        <v>#VALUE!</v>
      </c>
      <c r="D65" s="122" t="e">
        <f>IF(D62=0,"NA",D63/D62)</f>
        <v>#VALUE!</v>
      </c>
      <c r="E65" s="122" t="e">
        <f aca="true" t="shared" si="0" ref="E65:K65">IF(E62=0,"NA",E63/E62)</f>
        <v>#VALUE!</v>
      </c>
      <c r="F65" s="122" t="e">
        <f t="shared" si="0"/>
        <v>#VALUE!</v>
      </c>
      <c r="G65" s="122" t="e">
        <f t="shared" si="0"/>
        <v>#VALUE!</v>
      </c>
      <c r="H65" s="122" t="e">
        <f t="shared" si="0"/>
        <v>#VALUE!</v>
      </c>
      <c r="I65" s="122" t="e">
        <f t="shared" si="0"/>
        <v>#VALUE!</v>
      </c>
      <c r="J65" s="122" t="e">
        <f t="shared" si="0"/>
        <v>#VALUE!</v>
      </c>
      <c r="K65" s="122" t="e">
        <f t="shared" si="0"/>
        <v>#VALUE!</v>
      </c>
    </row>
    <row r="66" spans="1:11" ht="18" customHeight="1">
      <c r="A66" s="115" t="s">
        <v>429</v>
      </c>
      <c r="B66" s="115" t="s">
        <v>430</v>
      </c>
      <c r="C66" s="123" t="str">
        <f>IF((Rozvaha!C78*1000)=0,"NA",Rozvaha!C137*Rozvaha!C135/(Rozvaha!C78*1000))</f>
        <v>NA</v>
      </c>
      <c r="D66" s="123" t="str">
        <f>IF((Rozvaha!D78*1000)=0,"NA",Rozvaha!D137*Rozvaha!D135/(Rozvaha!D78*1000))</f>
        <v>NA</v>
      </c>
      <c r="E66" s="123" t="str">
        <f>IF((Rozvaha!E78*1000)=0,"NA",Rozvaha!E137*Rozvaha!E135/(Rozvaha!E78*1000))</f>
        <v>NA</v>
      </c>
      <c r="F66" s="123">
        <f>IF((Rozvaha!F78*1000)=0,"NA",Rozvaha!F137*Rozvaha!F135/(Rozvaha!F78*1000))</f>
        <v>0</v>
      </c>
      <c r="G66" s="123">
        <f>IF((Rozvaha!G78*1000)=0,"NA",Rozvaha!G137*Rozvaha!G135/(Rozvaha!G78*1000))</f>
        <v>0</v>
      </c>
      <c r="H66" s="123">
        <f>IF((Rozvaha!H78*1000)=0,"NA",Rozvaha!H137*Rozvaha!H135/(Rozvaha!H78*1000))</f>
        <v>0</v>
      </c>
      <c r="I66" s="123">
        <f>IF((Rozvaha!I78*1000)=0,"NA",Rozvaha!I137*Rozvaha!I135/(Rozvaha!I78*1000))</f>
        <v>0</v>
      </c>
      <c r="J66" s="123">
        <f>IF((Rozvaha!J78*1000)=0,"NA",Rozvaha!J137*Rozvaha!J135/(Rozvaha!J78*1000))</f>
        <v>0</v>
      </c>
      <c r="K66" s="123">
        <f>IF((Rozvaha!K78*1000)=0,"NA",Rozvaha!K137*Rozvaha!K135/(Rozvaha!K78*1000))</f>
        <v>0</v>
      </c>
    </row>
    <row r="67" spans="1:11" ht="18" customHeight="1">
      <c r="A67" s="115" t="s">
        <v>431</v>
      </c>
      <c r="B67" s="115" t="s">
        <v>432</v>
      </c>
      <c r="C67" s="124" t="str">
        <f>IF(Rozvaha!C137=0,"NA",Rozvaha!C138/Rozvaha!C137)</f>
        <v>NA</v>
      </c>
      <c r="D67" s="124" t="str">
        <f>IF(Rozvaha!D137=0,"NA",Rozvaha!D138/Rozvaha!D137)</f>
        <v>NA</v>
      </c>
      <c r="E67" s="124" t="str">
        <f>IF(Rozvaha!E137=0,"NA",Rozvaha!E138/Rozvaha!E137)</f>
        <v>NA</v>
      </c>
      <c r="F67" s="124" t="str">
        <f>IF(Rozvaha!F137=0,"NA",Rozvaha!F138/Rozvaha!F137)</f>
        <v>NA</v>
      </c>
      <c r="G67" s="124" t="str">
        <f>IF(Rozvaha!G137=0,"NA",Rozvaha!G138/Rozvaha!G137)</f>
        <v>NA</v>
      </c>
      <c r="H67" s="124" t="str">
        <f>IF(Rozvaha!H137=0,"NA",Rozvaha!H138/Rozvaha!H137)</f>
        <v>NA</v>
      </c>
      <c r="I67" s="124" t="str">
        <f>IF(Rozvaha!I137=0,"NA",Rozvaha!I138/Rozvaha!I137)</f>
        <v>NA</v>
      </c>
      <c r="J67" s="124" t="str">
        <f>IF(Rozvaha!J137=0,"NA",Rozvaha!J138/Rozvaha!J137)</f>
        <v>NA</v>
      </c>
      <c r="K67" s="124" t="str">
        <f>IF(Rozvaha!K137=0,"NA",Rozvaha!K138/Rozvaha!K137)</f>
        <v>NA</v>
      </c>
    </row>
    <row r="68" spans="1:11" ht="18" customHeight="1">
      <c r="A68" s="115" t="s">
        <v>433</v>
      </c>
      <c r="B68" s="115" t="s">
        <v>434</v>
      </c>
      <c r="C68" s="116" t="e">
        <f>IF('Poměrová FA'!C62=0,"NA",Rozvaha!C138/'Poměrová FA'!C62)</f>
        <v>#VALUE!</v>
      </c>
      <c r="D68" s="116" t="e">
        <f>IF('Poměrová FA'!D62=0,"NA",Rozvaha!D138/'Poměrová FA'!D62)</f>
        <v>#VALUE!</v>
      </c>
      <c r="E68" s="116" t="e">
        <f>IF('Poměrová FA'!E62=0,"NA",Rozvaha!E138/'Poměrová FA'!E62)</f>
        <v>#VALUE!</v>
      </c>
      <c r="F68" s="116" t="e">
        <f>IF('Poměrová FA'!F62=0,"NA",Rozvaha!F138/'Poměrová FA'!F62)</f>
        <v>#VALUE!</v>
      </c>
      <c r="G68" s="116" t="e">
        <f>IF('Poměrová FA'!G62=0,"NA",Rozvaha!G138/'Poměrová FA'!G62)</f>
        <v>#VALUE!</v>
      </c>
      <c r="H68" s="116" t="e">
        <f>IF('Poměrová FA'!H62=0,"NA",Rozvaha!H138/'Poměrová FA'!H62)</f>
        <v>#VALUE!</v>
      </c>
      <c r="I68" s="116" t="e">
        <f>IF('Poměrová FA'!I62=0,"NA",Rozvaha!I138/'Poměrová FA'!I62)</f>
        <v>#VALUE!</v>
      </c>
      <c r="J68" s="116" t="e">
        <f>IF('Poměrová FA'!J62=0,"NA",Rozvaha!J138/'Poměrová FA'!J62)</f>
        <v>#VALUE!</v>
      </c>
      <c r="K68" s="116" t="e">
        <f>IF('Poměrová FA'!K62=0,"NA",Rozvaha!K138/'Poměrová FA'!K62)</f>
        <v>#VALUE!</v>
      </c>
    </row>
    <row r="69" spans="1:5" ht="12.75">
      <c r="A69" s="7"/>
      <c r="C69" s="50"/>
      <c r="D69" s="50"/>
      <c r="E69" s="50"/>
    </row>
    <row r="70" spans="1:5" ht="12.75">
      <c r="A70" s="7"/>
      <c r="C70" s="50"/>
      <c r="D70" s="50"/>
      <c r="E70" s="50"/>
    </row>
    <row r="71" spans="1:5" ht="12.75">
      <c r="A71" s="7"/>
      <c r="C71" s="50"/>
      <c r="D71" s="50"/>
      <c r="E71" s="50"/>
    </row>
    <row r="72" spans="3:5" ht="12.75">
      <c r="C72" s="50"/>
      <c r="D72" s="50"/>
      <c r="E72" s="50"/>
    </row>
    <row r="73" spans="3:5" ht="12.75">
      <c r="C73" s="50"/>
      <c r="D73" s="50"/>
      <c r="E73" s="50"/>
    </row>
    <row r="74" spans="3:5" ht="12.75">
      <c r="C74" s="50"/>
      <c r="D74" s="50"/>
      <c r="E74" s="50"/>
    </row>
    <row r="75" spans="3:5" ht="12.75">
      <c r="C75" s="50"/>
      <c r="D75" s="50"/>
      <c r="E75" s="50"/>
    </row>
    <row r="76" spans="3:5" ht="12.75">
      <c r="C76" s="50"/>
      <c r="D76" s="50"/>
      <c r="E76" s="50"/>
    </row>
    <row r="77" spans="3:5" ht="12.75">
      <c r="C77" s="11"/>
      <c r="D77" s="11"/>
      <c r="E77" s="11"/>
    </row>
    <row r="78" spans="3:5" ht="12.75">
      <c r="C78" s="11"/>
      <c r="D78" s="11"/>
      <c r="E78" s="11"/>
    </row>
    <row r="79" spans="3:5" ht="12.75">
      <c r="C79" s="11"/>
      <c r="D79" s="11"/>
      <c r="E79" s="11"/>
    </row>
    <row r="80" spans="3:5" ht="12.75">
      <c r="C80" s="11"/>
      <c r="D80" s="11"/>
      <c r="E80" s="11"/>
    </row>
    <row r="81" spans="3:5" ht="12.75">
      <c r="C81" s="11"/>
      <c r="D81" s="11"/>
      <c r="E81" s="11"/>
    </row>
    <row r="82" spans="3:5" ht="12.75">
      <c r="C82" s="11"/>
      <c r="D82" s="11"/>
      <c r="E82" s="11"/>
    </row>
    <row r="83" spans="3:5" ht="12.75">
      <c r="C83" s="11"/>
      <c r="D83" s="11"/>
      <c r="E83" s="11"/>
    </row>
    <row r="84" spans="3:5" ht="12.75">
      <c r="C84" s="11"/>
      <c r="D84" s="11"/>
      <c r="E84" s="11"/>
    </row>
    <row r="85" spans="3:5" ht="12.75">
      <c r="C85" s="11"/>
      <c r="D85" s="11"/>
      <c r="E85" s="11"/>
    </row>
    <row r="86" spans="3:5" ht="12.75">
      <c r="C86" s="11"/>
      <c r="D86" s="11"/>
      <c r="E86" s="11"/>
    </row>
    <row r="87" spans="3:5" ht="12.75">
      <c r="C87" s="11"/>
      <c r="D87" s="11"/>
      <c r="E87" s="11"/>
    </row>
    <row r="88" spans="3:5" ht="12.75">
      <c r="C88" s="11"/>
      <c r="D88" s="11"/>
      <c r="E88" s="11"/>
    </row>
    <row r="89" spans="3:5" ht="12.75">
      <c r="C89" s="11"/>
      <c r="D89" s="11"/>
      <c r="E89" s="11"/>
    </row>
    <row r="90" spans="3:5" ht="12.75">
      <c r="C90" s="11"/>
      <c r="D90" s="11"/>
      <c r="E90" s="11"/>
    </row>
    <row r="91" spans="3:5" ht="12.75">
      <c r="C91" s="11"/>
      <c r="D91" s="11"/>
      <c r="E91" s="11"/>
    </row>
    <row r="92" spans="3:5" ht="12.75">
      <c r="C92" s="11"/>
      <c r="D92" s="11"/>
      <c r="E92" s="11"/>
    </row>
    <row r="93" spans="3:5" ht="12.75">
      <c r="C93" s="11"/>
      <c r="D93" s="11"/>
      <c r="E93" s="11"/>
    </row>
    <row r="94" spans="3:5" ht="12.75">
      <c r="C94" s="11"/>
      <c r="D94" s="11"/>
      <c r="E94" s="11"/>
    </row>
    <row r="95" spans="3:5" ht="12.75">
      <c r="C95" s="11"/>
      <c r="D95" s="11"/>
      <c r="E95" s="11"/>
    </row>
    <row r="96" spans="3:5" ht="12.75">
      <c r="C96" s="11"/>
      <c r="D96" s="11"/>
      <c r="E96" s="11"/>
    </row>
    <row r="97" spans="3:5" ht="12.75">
      <c r="C97" s="11"/>
      <c r="D97" s="11"/>
      <c r="E97" s="11"/>
    </row>
    <row r="98" spans="3:5" ht="12.75">
      <c r="C98" s="11"/>
      <c r="D98" s="11"/>
      <c r="E98" s="11"/>
    </row>
    <row r="99" spans="3:5" ht="12.75">
      <c r="C99" s="11"/>
      <c r="D99" s="11"/>
      <c r="E99" s="11"/>
    </row>
    <row r="100" spans="3:5" ht="12.75">
      <c r="C100" s="11"/>
      <c r="D100" s="11"/>
      <c r="E100" s="11"/>
    </row>
    <row r="101" spans="3:5" ht="12.75">
      <c r="C101" s="11"/>
      <c r="D101" s="11"/>
      <c r="E101" s="11"/>
    </row>
    <row r="102" spans="3:5" ht="12.75">
      <c r="C102" s="11"/>
      <c r="D102" s="11"/>
      <c r="E102" s="11"/>
    </row>
    <row r="103" spans="3:5" ht="12.75">
      <c r="C103" s="11"/>
      <c r="D103" s="11"/>
      <c r="E103" s="11"/>
    </row>
    <row r="104" spans="3:5" ht="12.75">
      <c r="C104" s="11"/>
      <c r="D104" s="11"/>
      <c r="E104" s="11"/>
    </row>
    <row r="105" spans="3:5" ht="12.75">
      <c r="C105" s="11"/>
      <c r="D105" s="11"/>
      <c r="E105" s="11"/>
    </row>
    <row r="106" spans="3:5" ht="12.75">
      <c r="C106" s="11"/>
      <c r="D106" s="11"/>
      <c r="E106" s="11"/>
    </row>
    <row r="107" spans="3:5" ht="12.75">
      <c r="C107" s="11"/>
      <c r="D107" s="11"/>
      <c r="E107" s="11"/>
    </row>
    <row r="108" spans="3:5" ht="12.75">
      <c r="C108" s="11"/>
      <c r="D108" s="11"/>
      <c r="E108" s="11"/>
    </row>
    <row r="109" spans="3:5" ht="12.75">
      <c r="C109" s="11"/>
      <c r="D109" s="11"/>
      <c r="E109" s="11"/>
    </row>
    <row r="110" spans="3:5" ht="12.75">
      <c r="C110" s="11"/>
      <c r="D110" s="11"/>
      <c r="E110" s="11"/>
    </row>
    <row r="111" spans="3:5" ht="12.75">
      <c r="C111" s="11"/>
      <c r="D111" s="11"/>
      <c r="E111" s="11"/>
    </row>
    <row r="112" spans="3:5" ht="12.75">
      <c r="C112" s="11"/>
      <c r="D112" s="11"/>
      <c r="E112" s="11"/>
    </row>
    <row r="113" spans="3:5" ht="12.75">
      <c r="C113" s="11"/>
      <c r="D113" s="11"/>
      <c r="E113" s="11"/>
    </row>
    <row r="114" spans="3:5" ht="12.75">
      <c r="C114" s="11"/>
      <c r="D114" s="11"/>
      <c r="E114" s="11"/>
    </row>
    <row r="115" spans="3:5" ht="12.75">
      <c r="C115" s="11"/>
      <c r="D115" s="11"/>
      <c r="E115" s="11"/>
    </row>
    <row r="116" spans="3:5" ht="12.75">
      <c r="C116" s="11"/>
      <c r="D116" s="11"/>
      <c r="E116" s="11"/>
    </row>
    <row r="117" spans="3:5" ht="12.75">
      <c r="C117" s="11"/>
      <c r="D117" s="11"/>
      <c r="E117" s="11"/>
    </row>
    <row r="118" spans="3:5" ht="12.75">
      <c r="C118" s="11"/>
      <c r="D118" s="11"/>
      <c r="E118" s="11"/>
    </row>
    <row r="119" spans="3:5" ht="12.75">
      <c r="C119" s="11"/>
      <c r="D119" s="11"/>
      <c r="E119" s="11"/>
    </row>
    <row r="120" spans="3:5" ht="12.75">
      <c r="C120" s="11"/>
      <c r="D120" s="11"/>
      <c r="E120" s="11"/>
    </row>
    <row r="121" spans="3:5" ht="12.75">
      <c r="C121" s="11"/>
      <c r="D121" s="11"/>
      <c r="E121" s="11"/>
    </row>
    <row r="122" spans="3:5" ht="12.75">
      <c r="C122" s="11"/>
      <c r="D122" s="11"/>
      <c r="E122" s="11"/>
    </row>
    <row r="123" spans="3:5" ht="12.75">
      <c r="C123" s="11"/>
      <c r="D123" s="11"/>
      <c r="E123" s="11"/>
    </row>
    <row r="124" spans="3:5" ht="12.75">
      <c r="C124" s="11"/>
      <c r="D124" s="11"/>
      <c r="E124" s="11"/>
    </row>
    <row r="125" spans="3:5" ht="12.75">
      <c r="C125" s="11"/>
      <c r="D125" s="11"/>
      <c r="E125" s="11"/>
    </row>
    <row r="126" spans="3:5" ht="12.75">
      <c r="C126" s="11"/>
      <c r="D126" s="11"/>
      <c r="E126" s="11"/>
    </row>
    <row r="127" spans="3:5" ht="12.75">
      <c r="C127" s="11"/>
      <c r="D127" s="11"/>
      <c r="E127" s="11"/>
    </row>
    <row r="128" spans="3:5" ht="12.75">
      <c r="C128" s="11"/>
      <c r="D128" s="11"/>
      <c r="E128" s="11"/>
    </row>
    <row r="129" spans="3:5" ht="12.75">
      <c r="C129" s="11"/>
      <c r="D129" s="11"/>
      <c r="E129" s="11"/>
    </row>
    <row r="130" spans="3:5" ht="12.75">
      <c r="C130" s="11"/>
      <c r="D130" s="11"/>
      <c r="E130" s="11"/>
    </row>
    <row r="131" spans="3:5" ht="12.75">
      <c r="C131" s="11"/>
      <c r="D131" s="11"/>
      <c r="E131" s="11"/>
    </row>
    <row r="132" spans="3:5" ht="12.75">
      <c r="C132" s="11"/>
      <c r="D132" s="11"/>
      <c r="E132" s="11"/>
    </row>
    <row r="133" spans="3:5" ht="12.75">
      <c r="C133" s="11"/>
      <c r="D133" s="11"/>
      <c r="E133" s="11"/>
    </row>
    <row r="134" spans="3:5" ht="12.75">
      <c r="C134" s="11"/>
      <c r="D134" s="11"/>
      <c r="E134" s="11"/>
    </row>
    <row r="135" spans="3:5" ht="12.75">
      <c r="C135" s="11"/>
      <c r="D135" s="11"/>
      <c r="E135" s="11"/>
    </row>
    <row r="136" spans="3:5" ht="12.75">
      <c r="C136" s="11"/>
      <c r="D136" s="11"/>
      <c r="E136" s="11"/>
    </row>
    <row r="137" spans="3:5" ht="12.75">
      <c r="C137" s="11"/>
      <c r="D137" s="11"/>
      <c r="E137" s="11"/>
    </row>
    <row r="138" spans="3:5" ht="12.75">
      <c r="C138" s="11"/>
      <c r="D138" s="11"/>
      <c r="E138" s="11"/>
    </row>
    <row r="139" spans="3:5" ht="12.75">
      <c r="C139" s="11"/>
      <c r="D139" s="11"/>
      <c r="E139" s="11"/>
    </row>
    <row r="140" spans="3:5" ht="12.75">
      <c r="C140" s="11"/>
      <c r="D140" s="11"/>
      <c r="E140" s="11"/>
    </row>
    <row r="141" spans="3:5" ht="12.75">
      <c r="C141" s="11"/>
      <c r="D141" s="11"/>
      <c r="E141" s="11"/>
    </row>
    <row r="142" spans="3:5" ht="12.75">
      <c r="C142" s="11"/>
      <c r="D142" s="11"/>
      <c r="E142" s="11"/>
    </row>
    <row r="143" spans="3:5" ht="12.75">
      <c r="C143" s="11"/>
      <c r="D143" s="11"/>
      <c r="E143" s="11"/>
    </row>
    <row r="144" spans="3:5" ht="12.75">
      <c r="C144" s="11"/>
      <c r="D144" s="11"/>
      <c r="E144" s="11"/>
    </row>
    <row r="145" spans="3:5" ht="12.75">
      <c r="C145" s="11"/>
      <c r="D145" s="11"/>
      <c r="E145" s="11"/>
    </row>
    <row r="146" spans="3:5" ht="12.75">
      <c r="C146" s="11"/>
      <c r="D146" s="11"/>
      <c r="E146" s="11"/>
    </row>
    <row r="147" spans="3:5" ht="12.75">
      <c r="C147" s="11"/>
      <c r="D147" s="11"/>
      <c r="E147" s="11"/>
    </row>
    <row r="148" spans="3:5" ht="12.75">
      <c r="C148" s="11"/>
      <c r="D148" s="11"/>
      <c r="E148" s="11"/>
    </row>
    <row r="149" spans="3:5" ht="12.75">
      <c r="C149" s="11"/>
      <c r="D149" s="11"/>
      <c r="E149" s="11"/>
    </row>
    <row r="150" spans="3:5" ht="12.75">
      <c r="C150" s="11"/>
      <c r="D150" s="11"/>
      <c r="E150" s="11"/>
    </row>
    <row r="151" spans="3:5" ht="12.75">
      <c r="C151" s="11"/>
      <c r="D151" s="11"/>
      <c r="E151" s="11"/>
    </row>
    <row r="152" spans="3:5" ht="12.75">
      <c r="C152" s="11"/>
      <c r="D152" s="11"/>
      <c r="E152" s="11"/>
    </row>
    <row r="153" spans="3:5" ht="12.75">
      <c r="C153" s="11"/>
      <c r="D153" s="11"/>
      <c r="E153" s="11"/>
    </row>
    <row r="154" spans="3:5" ht="12.75">
      <c r="C154" s="11"/>
      <c r="D154" s="11"/>
      <c r="E154" s="11"/>
    </row>
    <row r="155" spans="3:5" ht="12.75">
      <c r="C155" s="11"/>
      <c r="D155" s="11"/>
      <c r="E155" s="11"/>
    </row>
    <row r="156" spans="3:5" ht="12.75">
      <c r="C156" s="11"/>
      <c r="D156" s="11"/>
      <c r="E156" s="11"/>
    </row>
    <row r="157" spans="3:5" ht="12.75">
      <c r="C157" s="11"/>
      <c r="D157" s="11"/>
      <c r="E157" s="11"/>
    </row>
    <row r="158" spans="3:5" ht="12.75">
      <c r="C158" s="11"/>
      <c r="D158" s="11"/>
      <c r="E158" s="11"/>
    </row>
    <row r="159" spans="3:5" ht="12.75">
      <c r="C159" s="11"/>
      <c r="D159" s="11"/>
      <c r="E159" s="11"/>
    </row>
    <row r="160" spans="3:5" ht="12.75">
      <c r="C160" s="11"/>
      <c r="D160" s="11"/>
      <c r="E160" s="11"/>
    </row>
    <row r="161" spans="3:5" ht="12.75">
      <c r="C161" s="11"/>
      <c r="D161" s="11"/>
      <c r="E161" s="11"/>
    </row>
    <row r="162" spans="3:5" ht="12.75">
      <c r="C162" s="11"/>
      <c r="D162" s="11"/>
      <c r="E162" s="11"/>
    </row>
    <row r="163" spans="3:5" ht="12.75">
      <c r="C163" s="11"/>
      <c r="D163" s="11"/>
      <c r="E163" s="11"/>
    </row>
    <row r="164" spans="3:5" ht="12.75">
      <c r="C164" s="11"/>
      <c r="D164" s="11"/>
      <c r="E164" s="11"/>
    </row>
    <row r="165" spans="3:5" ht="12.75">
      <c r="C165" s="11"/>
      <c r="D165" s="11"/>
      <c r="E165" s="11"/>
    </row>
    <row r="166" spans="3:5" ht="12.75">
      <c r="C166" s="11"/>
      <c r="D166" s="11"/>
      <c r="E166" s="11"/>
    </row>
    <row r="167" spans="3:5" ht="12.75">
      <c r="C167" s="11"/>
      <c r="D167" s="11"/>
      <c r="E167" s="11"/>
    </row>
    <row r="168" spans="3:5" ht="12.75">
      <c r="C168" s="11"/>
      <c r="D168" s="11"/>
      <c r="E168" s="11"/>
    </row>
    <row r="169" spans="3:5" ht="12.75">
      <c r="C169" s="11"/>
      <c r="D169" s="11"/>
      <c r="E169" s="11"/>
    </row>
    <row r="170" spans="3:5" ht="12.75">
      <c r="C170" s="11"/>
      <c r="D170" s="11"/>
      <c r="E170" s="11"/>
    </row>
    <row r="171" spans="3:5" ht="12.75">
      <c r="C171" s="11"/>
      <c r="D171" s="11"/>
      <c r="E171" s="11"/>
    </row>
    <row r="172" spans="3:5" ht="12.75">
      <c r="C172" s="11"/>
      <c r="D172" s="11"/>
      <c r="E172" s="11"/>
    </row>
    <row r="173" spans="3:5" ht="12.75">
      <c r="C173" s="11"/>
      <c r="D173" s="11"/>
      <c r="E173" s="11"/>
    </row>
  </sheetData>
  <sheetProtection password="DE7D" sheet="1"/>
  <mergeCells count="10">
    <mergeCell ref="A51:K51"/>
    <mergeCell ref="A59:K59"/>
    <mergeCell ref="A7:K7"/>
    <mergeCell ref="A22:K22"/>
    <mergeCell ref="A41:K41"/>
    <mergeCell ref="A31:K31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60" verticalDpi="360" orientation="portrait" paperSize="9" scale="77" r:id="rId7"/>
  <tableParts>
    <tablePart r:id="rId4"/>
    <tablePart r:id="rId5"/>
    <tablePart r:id="rId3"/>
    <tablePart r:id="rId2"/>
    <tablePart r:id="rId6"/>
    <tablePart r:id="rId1"/>
  </tableParts>
</worksheet>
</file>

<file path=xl/worksheets/sheet14.xml><?xml version="1.0" encoding="utf-8"?>
<worksheet xmlns="http://schemas.openxmlformats.org/spreadsheetml/2006/main" xmlns:r="http://schemas.openxmlformats.org/officeDocument/2006/relationships">
  <dimension ref="A1:L150"/>
  <sheetViews>
    <sheetView zoomScale="90" zoomScaleNormal="90" zoomScalePageLayoutView="0" workbookViewId="0" topLeftCell="A1">
      <selection activeCell="A1" sqref="A1:B1"/>
    </sheetView>
  </sheetViews>
  <sheetFormatPr defaultColWidth="9.140625" defaultRowHeight="12.75"/>
  <cols>
    <col min="1" max="1" width="32.140625" style="0" bestFit="1" customWidth="1"/>
    <col min="2" max="2" width="20.8515625" style="0" customWidth="1"/>
    <col min="3" max="11" width="18.421875" style="0" customWidth="1"/>
  </cols>
  <sheetData>
    <row r="1" spans="1:12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  <c r="L1" s="1"/>
    </row>
    <row r="2" spans="1:12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  <c r="L3" s="1"/>
    </row>
    <row r="4" spans="1:12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1"/>
    </row>
    <row r="5" spans="1:12" ht="19.5">
      <c r="A5" s="148" t="s">
        <v>499</v>
      </c>
      <c r="B5" s="2"/>
      <c r="C5" s="2"/>
      <c r="D5" s="2"/>
      <c r="E5" s="2"/>
      <c r="F5" s="2"/>
      <c r="G5" s="2"/>
      <c r="H5" s="2"/>
      <c r="I5" s="2"/>
      <c r="J5" s="2"/>
      <c r="K5" s="2"/>
      <c r="L5" s="1"/>
    </row>
    <row r="6" spans="1:12" ht="15.75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1"/>
    </row>
    <row r="7" spans="1:12" ht="15.75">
      <c r="A7" s="146"/>
      <c r="B7" s="146" t="s">
        <v>33</v>
      </c>
      <c r="C7" s="147">
        <v>2000</v>
      </c>
      <c r="D7" s="147">
        <v>2001</v>
      </c>
      <c r="E7" s="147">
        <v>2002</v>
      </c>
      <c r="F7" s="147">
        <v>2003</v>
      </c>
      <c r="G7" s="147">
        <v>2004</v>
      </c>
      <c r="H7" s="147">
        <v>2005</v>
      </c>
      <c r="I7" s="147">
        <v>2006</v>
      </c>
      <c r="J7" s="147">
        <v>2007</v>
      </c>
      <c r="K7" s="147">
        <v>2008</v>
      </c>
      <c r="L7" s="1"/>
    </row>
    <row r="8" spans="1:12" ht="15.75">
      <c r="A8" s="4"/>
      <c r="B8" s="4"/>
      <c r="C8" s="6"/>
      <c r="D8" s="6"/>
      <c r="E8" s="6"/>
      <c r="F8" s="6"/>
      <c r="G8" s="6"/>
      <c r="H8" s="6"/>
      <c r="I8" s="6"/>
      <c r="J8" s="6"/>
      <c r="K8" s="6"/>
      <c r="L8" s="1"/>
    </row>
    <row r="9" spans="1:12" ht="18.75">
      <c r="A9" s="176" t="s">
        <v>34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"/>
    </row>
    <row r="10" spans="1:12" ht="15.75">
      <c r="A10" s="4" t="s">
        <v>32</v>
      </c>
      <c r="B10" s="126" t="s">
        <v>463</v>
      </c>
      <c r="C10" s="127">
        <f>VZZ!C70+VZZ!C52</f>
        <v>0</v>
      </c>
      <c r="D10" s="127">
        <f>VZZ!D70+VZZ!D52</f>
        <v>0</v>
      </c>
      <c r="E10" s="127">
        <f>VZZ!E70+VZZ!E52</f>
        <v>0</v>
      </c>
      <c r="F10" s="127">
        <f>VZZ!F70+VZZ!F52</f>
        <v>2668836</v>
      </c>
      <c r="G10" s="127">
        <f>VZZ!G70+VZZ!G52</f>
        <v>3605312</v>
      </c>
      <c r="H10" s="127">
        <f>VZZ!H70+VZZ!H52</f>
        <v>4156855</v>
      </c>
      <c r="I10" s="127">
        <f>VZZ!I70+VZZ!I52</f>
        <v>4553579</v>
      </c>
      <c r="J10" s="127">
        <f>VZZ!J70+VZZ!J52</f>
        <v>4652775</v>
      </c>
      <c r="K10" s="127">
        <f>VZZ!K70+VZZ!K52</f>
        <v>4679011</v>
      </c>
      <c r="L10" s="1"/>
    </row>
    <row r="11" spans="1:12" ht="15.75">
      <c r="A11" s="4" t="s">
        <v>13</v>
      </c>
      <c r="B11" s="126" t="s">
        <v>464</v>
      </c>
      <c r="C11" s="127">
        <f>Rozvaha!C8</f>
        <v>0</v>
      </c>
      <c r="D11" s="127">
        <f>Rozvaha!D8</f>
        <v>0</v>
      </c>
      <c r="E11" s="127">
        <f>Rozvaha!E8</f>
        <v>0</v>
      </c>
      <c r="F11" s="127">
        <f>Rozvaha!F8</f>
        <v>15170444</v>
      </c>
      <c r="G11" s="127">
        <f>Rozvaha!G8</f>
        <v>15034951</v>
      </c>
      <c r="H11" s="127">
        <f>Rozvaha!H8</f>
        <v>15707085</v>
      </c>
      <c r="I11" s="127">
        <f>Rozvaha!I8</f>
        <v>15075529</v>
      </c>
      <c r="J11" s="127">
        <f>Rozvaha!J8</f>
        <v>18041197</v>
      </c>
      <c r="K11" s="127">
        <f>Rozvaha!K8</f>
        <v>19462681</v>
      </c>
      <c r="L11" s="1"/>
    </row>
    <row r="12" spans="1:12" ht="15.75">
      <c r="A12" s="4" t="s">
        <v>12</v>
      </c>
      <c r="B12" s="126" t="s">
        <v>467</v>
      </c>
      <c r="C12" s="127">
        <f>VZZ!C8+VZZ!C12</f>
        <v>0</v>
      </c>
      <c r="D12" s="127">
        <f>VZZ!D8+VZZ!D12</f>
        <v>0</v>
      </c>
      <c r="E12" s="127">
        <f>VZZ!E8+VZZ!E12</f>
        <v>0</v>
      </c>
      <c r="F12" s="127">
        <f>VZZ!F8+VZZ!F12</f>
        <v>10354393</v>
      </c>
      <c r="G12" s="127">
        <f>VZZ!G8+VZZ!G12</f>
        <v>12570858</v>
      </c>
      <c r="H12" s="127">
        <f>VZZ!H8+VZZ!H12</f>
        <v>13087358</v>
      </c>
      <c r="I12" s="127">
        <f>VZZ!I8+VZZ!I12</f>
        <v>13549629</v>
      </c>
      <c r="J12" s="127">
        <f>VZZ!J8+VZZ!J12</f>
        <v>14418766</v>
      </c>
      <c r="K12" s="127">
        <f>VZZ!K8+VZZ!K12</f>
        <v>15684650</v>
      </c>
      <c r="L12" s="1"/>
    </row>
    <row r="13" spans="1:12" ht="31.5" customHeight="1">
      <c r="A13" s="133" t="s">
        <v>491</v>
      </c>
      <c r="B13" s="128" t="s">
        <v>488</v>
      </c>
      <c r="C13" s="137">
        <f>(Rozvaha!C135*Rozvaha!C137)/1000</f>
        <v>0</v>
      </c>
      <c r="D13" s="137">
        <f>(Rozvaha!D135*Rozvaha!D137)/1000</f>
        <v>0</v>
      </c>
      <c r="E13" s="137">
        <f>(Rozvaha!E135*Rozvaha!E137)/1000</f>
        <v>0</v>
      </c>
      <c r="F13" s="137">
        <f>(Rozvaha!F135*Rozvaha!F137)/1000</f>
        <v>0</v>
      </c>
      <c r="G13" s="137">
        <f>(Rozvaha!G135*Rozvaha!G137)/1000</f>
        <v>0</v>
      </c>
      <c r="H13" s="137">
        <f>(Rozvaha!H135*Rozvaha!H137)/1000</f>
        <v>0</v>
      </c>
      <c r="I13" s="137">
        <f>(Rozvaha!I135*Rozvaha!I137)/1000</f>
        <v>0</v>
      </c>
      <c r="J13" s="137">
        <f>(Rozvaha!J135*Rozvaha!J137)/1000</f>
        <v>0</v>
      </c>
      <c r="K13" s="137">
        <f>(Rozvaha!K135*Rozvaha!K137)/1000</f>
        <v>0</v>
      </c>
      <c r="L13" s="1"/>
    </row>
    <row r="14" spans="1:12" ht="15.75">
      <c r="A14" s="4" t="s">
        <v>482</v>
      </c>
      <c r="B14" s="126" t="s">
        <v>470</v>
      </c>
      <c r="C14" s="127">
        <f>Rozvaha!C95</f>
        <v>0</v>
      </c>
      <c r="D14" s="127">
        <f>Rozvaha!D95</f>
        <v>0</v>
      </c>
      <c r="E14" s="127">
        <f>Rozvaha!E95</f>
        <v>0</v>
      </c>
      <c r="F14" s="127">
        <f>Rozvaha!F95</f>
        <v>9161942</v>
      </c>
      <c r="G14" s="127">
        <f>Rozvaha!G95</f>
        <v>8105569</v>
      </c>
      <c r="H14" s="127">
        <f>Rozvaha!H95</f>
        <v>7733870</v>
      </c>
      <c r="I14" s="127">
        <f>Rozvaha!I95</f>
        <v>6627920</v>
      </c>
      <c r="J14" s="127">
        <f>Rozvaha!J95</f>
        <v>7095926</v>
      </c>
      <c r="K14" s="127">
        <f>Rozvaha!K95</f>
        <v>6648478</v>
      </c>
      <c r="L14" s="1"/>
    </row>
    <row r="15" spans="1:12" ht="15.75">
      <c r="A15" s="4" t="s">
        <v>490</v>
      </c>
      <c r="B15" s="126" t="s">
        <v>489</v>
      </c>
      <c r="C15" s="127">
        <f>Rozvaha!C90+Rozvaha!C91+Rozvaha!C94</f>
        <v>0</v>
      </c>
      <c r="D15" s="127">
        <f>Rozvaha!D90+Rozvaha!D91+Rozvaha!D94</f>
        <v>0</v>
      </c>
      <c r="E15" s="127">
        <f>Rozvaha!E90+Rozvaha!E91+Rozvaha!E94</f>
        <v>0</v>
      </c>
      <c r="F15" s="127">
        <f>Rozvaha!F90+Rozvaha!F91+Rozvaha!F94</f>
        <v>3022454</v>
      </c>
      <c r="G15" s="127" t="e">
        <f>Rozvaha!G90+Rozvaha!G91+Rozvaha!#REF!</f>
        <v>#REF!</v>
      </c>
      <c r="H15" s="127" t="e">
        <f>Rozvaha!H90+Rozvaha!H91+Rozvaha!#REF!</f>
        <v>#REF!</v>
      </c>
      <c r="I15" s="127" t="e">
        <f>Rozvaha!I90+Rozvaha!I91+Rozvaha!#REF!</f>
        <v>#REF!</v>
      </c>
      <c r="J15" s="127" t="e">
        <f>Rozvaha!J90+Rozvaha!J91+Rozvaha!#REF!</f>
        <v>#REF!</v>
      </c>
      <c r="K15" s="127" t="e">
        <f>Rozvaha!K90+Rozvaha!K91+Rozvaha!#REF!</f>
        <v>#REF!</v>
      </c>
      <c r="L15" s="1"/>
    </row>
    <row r="16" spans="1:12" ht="31.5" customHeight="1">
      <c r="A16" s="4" t="s">
        <v>26</v>
      </c>
      <c r="B16" s="128" t="s">
        <v>486</v>
      </c>
      <c r="C16" s="127">
        <f>Rozvaha!C40+Rozvaha!C55+Rozvaha!C65+Rozvaha!C73+Rozvaha!C74-(Rozvaha!C112+Rozvaha!C126+Rozvaha!C127+Rozvaha!C130)</f>
        <v>0</v>
      </c>
      <c r="D16" s="127">
        <f>Rozvaha!D40+Rozvaha!D55+Rozvaha!D65+Rozvaha!D73+Rozvaha!D74-(Rozvaha!D112+Rozvaha!D126+Rozvaha!D127+Rozvaha!D130)</f>
        <v>0</v>
      </c>
      <c r="E16" s="127">
        <f>Rozvaha!E40+Rozvaha!E55+Rozvaha!E65+Rozvaha!E73+Rozvaha!E74-(Rozvaha!E112+Rozvaha!E126+Rozvaha!E127+Rozvaha!E130)</f>
        <v>0</v>
      </c>
      <c r="F16" s="127">
        <f>Rozvaha!F40+Rozvaha!F55+Rozvaha!F65+Rozvaha!F73+Rozvaha!F74-(Rozvaha!F112+Rozvaha!F126+Rozvaha!F127+Rozvaha!F130)</f>
        <v>-1545560</v>
      </c>
      <c r="G16" s="127">
        <f>Rozvaha!G40+Rozvaha!G55+Rozvaha!G65+Rozvaha!G73+Rozvaha!G74-(Rozvaha!G112+Rozvaha!G126+Rozvaha!G127+Rozvaha!G130)</f>
        <v>-2164084</v>
      </c>
      <c r="H16" s="127">
        <f>Rozvaha!H40+Rozvaha!H55+Rozvaha!H65+Rozvaha!H73+Rozvaha!H74-(Rozvaha!H112+Rozvaha!H126+Rozvaha!H127+Rozvaha!H130)</f>
        <v>-2548544</v>
      </c>
      <c r="I16" s="127">
        <f>Rozvaha!I40+Rozvaha!I55+Rozvaha!I65+Rozvaha!I73+Rozvaha!I74-(Rozvaha!I112+Rozvaha!I126+Rozvaha!I127+Rozvaha!I130)</f>
        <v>-2103417</v>
      </c>
      <c r="J16" s="127">
        <f>Rozvaha!J40+Rozvaha!J55+Rozvaha!J65+Rozvaha!J73+Rozvaha!J74-(Rozvaha!J112+Rozvaha!J126+Rozvaha!J127+Rozvaha!J130)</f>
        <v>-2417626</v>
      </c>
      <c r="K16" s="127">
        <f>Rozvaha!K40+Rozvaha!K55+Rozvaha!K65+Rozvaha!K73+Rozvaha!K74-(Rozvaha!K112+Rozvaha!K126+Rozvaha!K127+Rozvaha!K130)</f>
        <v>-1969396</v>
      </c>
      <c r="L16" s="1"/>
    </row>
    <row r="17" spans="1:12" ht="15.75">
      <c r="A17" s="4" t="s">
        <v>17</v>
      </c>
      <c r="B17" s="126" t="s">
        <v>500</v>
      </c>
      <c r="C17" s="5">
        <f>Rozvaha!C137/1000</f>
        <v>0</v>
      </c>
      <c r="D17" s="5">
        <f>Rozvaha!D137/1000</f>
        <v>0</v>
      </c>
      <c r="E17" s="5">
        <f>Rozvaha!E137/1000</f>
        <v>0</v>
      </c>
      <c r="F17" s="5">
        <f>Rozvaha!F137/1000</f>
        <v>0</v>
      </c>
      <c r="G17" s="5">
        <f>Rozvaha!G137/1000</f>
        <v>0</v>
      </c>
      <c r="H17" s="5">
        <f>Rozvaha!H137/1000</f>
        <v>0</v>
      </c>
      <c r="I17" s="5">
        <f>Rozvaha!I137/1000</f>
        <v>0</v>
      </c>
      <c r="J17" s="5">
        <f>Rozvaha!J137/1000</f>
        <v>0</v>
      </c>
      <c r="K17" s="5">
        <f>Rozvaha!K137/1000</f>
        <v>0</v>
      </c>
      <c r="L17" s="1"/>
    </row>
    <row r="18" spans="1:12" ht="15.75">
      <c r="A18" s="4" t="s">
        <v>18</v>
      </c>
      <c r="B18" s="126" t="s">
        <v>487</v>
      </c>
      <c r="C18" s="5">
        <f>Rozvaha!C134</f>
        <v>0</v>
      </c>
      <c r="D18" s="5">
        <f>Rozvaha!D134</f>
        <v>0</v>
      </c>
      <c r="E18" s="5">
        <f>Rozvaha!E134</f>
        <v>0</v>
      </c>
      <c r="F18" s="5">
        <f>Rozvaha!F134</f>
        <v>0</v>
      </c>
      <c r="G18" s="5">
        <f>Rozvaha!G134</f>
        <v>0</v>
      </c>
      <c r="H18" s="5">
        <f>Rozvaha!H134</f>
        <v>0</v>
      </c>
      <c r="I18" s="5">
        <f>Rozvaha!I134</f>
        <v>0</v>
      </c>
      <c r="J18" s="5">
        <f>Rozvaha!J134</f>
        <v>0</v>
      </c>
      <c r="K18" s="5">
        <f>Rozvaha!K134</f>
        <v>0</v>
      </c>
      <c r="L18" s="1"/>
    </row>
    <row r="19" spans="1:12" ht="15.75">
      <c r="A19" s="4" t="s">
        <v>4</v>
      </c>
      <c r="B19" s="126" t="s">
        <v>468</v>
      </c>
      <c r="C19" s="127">
        <f>VZZ!C8+VZZ!C11+VZZ!C26+VZZ!C34+VZZ!C36+VZZ!C39+VZZ!C41+VZZ!C46+VZZ!C48+VZZ!C51+VZZ!C53+VZZ!C55+VZZ!C62</f>
        <v>0</v>
      </c>
      <c r="D19" s="127">
        <f>VZZ!D8+VZZ!D11+VZZ!D26+VZZ!D34+VZZ!D36+VZZ!D39+VZZ!D41+VZZ!D46+VZZ!D48+VZZ!D51+VZZ!D53+VZZ!D55+VZZ!D62</f>
        <v>0</v>
      </c>
      <c r="E19" s="127">
        <f>VZZ!E8+VZZ!E11+VZZ!E26+VZZ!E34+VZZ!E36+VZZ!E39+VZZ!E41+VZZ!E46+VZZ!E48+VZZ!E51+VZZ!E53+VZZ!E55+VZZ!E62</f>
        <v>0</v>
      </c>
      <c r="F19" s="127">
        <f>VZZ!F8+VZZ!F11+VZZ!F26+VZZ!F34+VZZ!F36+VZZ!F39+VZZ!F41+VZZ!F46+VZZ!F48+VZZ!F51+VZZ!F53+VZZ!F55+VZZ!F62</f>
        <v>11776161</v>
      </c>
      <c r="G19" s="127">
        <f>VZZ!G8+VZZ!G11+VZZ!G26+VZZ!G34+VZZ!G36+VZZ!G39+VZZ!G41+VZZ!G46+VZZ!G48+VZZ!G51+VZZ!G53+VZZ!G55+VZZ!G62</f>
        <v>13749457</v>
      </c>
      <c r="H19" s="127">
        <f>VZZ!H8+VZZ!H11+VZZ!H26+VZZ!H34+VZZ!H36+VZZ!H39+VZZ!H41+VZZ!H46+VZZ!H48+VZZ!H51+VZZ!H53+VZZ!H55+VZZ!H62</f>
        <v>13719402</v>
      </c>
      <c r="I19" s="127">
        <f>VZZ!I8+VZZ!I11+VZZ!I26+VZZ!I34+VZZ!I36+VZZ!I39+VZZ!I41+VZZ!I46+VZZ!I48+VZZ!I51+VZZ!I53+VZZ!I55+VZZ!I62</f>
        <v>14163769</v>
      </c>
      <c r="J19" s="127">
        <f>VZZ!J8+VZZ!J11+VZZ!J26+VZZ!J34+VZZ!J36+VZZ!J39+VZZ!J41+VZZ!J46+VZZ!J48+VZZ!J51+VZZ!J53+VZZ!J55+VZZ!J62</f>
        <v>15237990</v>
      </c>
      <c r="K19" s="127">
        <f>VZZ!K8+VZZ!K11+VZZ!K26+VZZ!K34+VZZ!K36+VZZ!K39+VZZ!K41+VZZ!K46+VZZ!K48+VZZ!K51+VZZ!K53+VZZ!K55+VZZ!K62</f>
        <v>16759739</v>
      </c>
      <c r="L19" s="1"/>
    </row>
    <row r="20" spans="1:12" ht="15.75">
      <c r="A20" s="151" t="s">
        <v>502</v>
      </c>
      <c r="B20" s="151"/>
      <c r="C20" s="150" t="e">
        <f>C10/C11</f>
        <v>#DIV/0!</v>
      </c>
      <c r="D20" s="150" t="e">
        <f aca="true" t="shared" si="0" ref="D20:K20">D10/D11</f>
        <v>#DIV/0!</v>
      </c>
      <c r="E20" s="150" t="e">
        <f t="shared" si="0"/>
        <v>#DIV/0!</v>
      </c>
      <c r="F20" s="150">
        <f t="shared" si="0"/>
        <v>0.17592339419993244</v>
      </c>
      <c r="G20" s="150">
        <f t="shared" si="0"/>
        <v>0.23979539407877018</v>
      </c>
      <c r="H20" s="150">
        <f t="shared" si="0"/>
        <v>0.2646484054807114</v>
      </c>
      <c r="I20" s="150">
        <f t="shared" si="0"/>
        <v>0.302051025871132</v>
      </c>
      <c r="J20" s="150">
        <f t="shared" si="0"/>
        <v>0.25789724484467413</v>
      </c>
      <c r="K20" s="150">
        <f t="shared" si="0"/>
        <v>0.24040937628274336</v>
      </c>
      <c r="L20" s="1"/>
    </row>
    <row r="21" spans="1:12" ht="15.75">
      <c r="A21" s="151" t="s">
        <v>503</v>
      </c>
      <c r="B21" s="151"/>
      <c r="C21" s="150" t="e">
        <f>C12/C11</f>
        <v>#DIV/0!</v>
      </c>
      <c r="D21" s="150" t="e">
        <f aca="true" t="shared" si="1" ref="D21:K21">D12/D11</f>
        <v>#DIV/0!</v>
      </c>
      <c r="E21" s="150" t="e">
        <f t="shared" si="1"/>
        <v>#DIV/0!</v>
      </c>
      <c r="F21" s="150">
        <f t="shared" si="1"/>
        <v>0.6825372414940525</v>
      </c>
      <c r="G21" s="150">
        <f t="shared" si="1"/>
        <v>0.8361090102654808</v>
      </c>
      <c r="H21" s="150">
        <f t="shared" si="1"/>
        <v>0.833213673956689</v>
      </c>
      <c r="I21" s="150">
        <f t="shared" si="1"/>
        <v>0.898782987980057</v>
      </c>
      <c r="J21" s="150">
        <f t="shared" si="1"/>
        <v>0.7992133781367168</v>
      </c>
      <c r="K21" s="150">
        <f t="shared" si="1"/>
        <v>0.8058833210080358</v>
      </c>
      <c r="L21" s="1"/>
    </row>
    <row r="22" spans="1:12" ht="31.5">
      <c r="A22" s="151" t="s">
        <v>504</v>
      </c>
      <c r="B22" s="151"/>
      <c r="C22" s="150" t="e">
        <f>C13/C14</f>
        <v>#DIV/0!</v>
      </c>
      <c r="D22" s="150" t="e">
        <f aca="true" t="shared" si="2" ref="D22:K22">D13/D14</f>
        <v>#DIV/0!</v>
      </c>
      <c r="E22" s="150" t="e">
        <f t="shared" si="2"/>
        <v>#DIV/0!</v>
      </c>
      <c r="F22" s="150">
        <f t="shared" si="2"/>
        <v>0</v>
      </c>
      <c r="G22" s="150">
        <f t="shared" si="2"/>
        <v>0</v>
      </c>
      <c r="H22" s="150">
        <f t="shared" si="2"/>
        <v>0</v>
      </c>
      <c r="I22" s="150">
        <f t="shared" si="2"/>
        <v>0</v>
      </c>
      <c r="J22" s="150">
        <f t="shared" si="2"/>
        <v>0</v>
      </c>
      <c r="K22" s="150">
        <f t="shared" si="2"/>
        <v>0</v>
      </c>
      <c r="L22" s="1"/>
    </row>
    <row r="23" spans="1:12" ht="15.75">
      <c r="A23" s="151" t="s">
        <v>505</v>
      </c>
      <c r="B23" s="151"/>
      <c r="C23" s="150" t="e">
        <f>C15/C11</f>
        <v>#DIV/0!</v>
      </c>
      <c r="D23" s="150" t="e">
        <f aca="true" t="shared" si="3" ref="D23:K23">D15/D11</f>
        <v>#DIV/0!</v>
      </c>
      <c r="E23" s="150" t="e">
        <f t="shared" si="3"/>
        <v>#DIV/0!</v>
      </c>
      <c r="F23" s="150">
        <f t="shared" si="3"/>
        <v>0.19923306133953628</v>
      </c>
      <c r="G23" s="150" t="e">
        <f t="shared" si="3"/>
        <v>#REF!</v>
      </c>
      <c r="H23" s="150" t="e">
        <f t="shared" si="3"/>
        <v>#REF!</v>
      </c>
      <c r="I23" s="150" t="e">
        <f t="shared" si="3"/>
        <v>#REF!</v>
      </c>
      <c r="J23" s="150" t="e">
        <f t="shared" si="3"/>
        <v>#REF!</v>
      </c>
      <c r="K23" s="150" t="e">
        <f t="shared" si="3"/>
        <v>#REF!</v>
      </c>
      <c r="L23" s="1"/>
    </row>
    <row r="24" spans="1:12" ht="15.75">
      <c r="A24" s="151" t="s">
        <v>506</v>
      </c>
      <c r="B24" s="151"/>
      <c r="C24" s="150" t="e">
        <f>C16/C11</f>
        <v>#DIV/0!</v>
      </c>
      <c r="D24" s="150" t="e">
        <f aca="true" t="shared" si="4" ref="D24:K24">D16/D11</f>
        <v>#DIV/0!</v>
      </c>
      <c r="E24" s="150" t="e">
        <f t="shared" si="4"/>
        <v>#DIV/0!</v>
      </c>
      <c r="F24" s="150">
        <f t="shared" si="4"/>
        <v>-0.1018796813066249</v>
      </c>
      <c r="G24" s="150">
        <f t="shared" si="4"/>
        <v>-0.1439368841308495</v>
      </c>
      <c r="H24" s="150">
        <f t="shared" si="4"/>
        <v>-0.16225442212861266</v>
      </c>
      <c r="I24" s="150">
        <f t="shared" si="4"/>
        <v>-0.13952525314368736</v>
      </c>
      <c r="J24" s="150">
        <f t="shared" si="4"/>
        <v>-0.13400585338101456</v>
      </c>
      <c r="K24" s="150">
        <f t="shared" si="4"/>
        <v>-0.10118832035524808</v>
      </c>
      <c r="L24" s="1"/>
    </row>
    <row r="25" spans="1:12" ht="31.5">
      <c r="A25" s="151" t="s">
        <v>507</v>
      </c>
      <c r="B25" s="151"/>
      <c r="C25" s="150" t="e">
        <f>C18/C19</f>
        <v>#DIV/0!</v>
      </c>
      <c r="D25" s="150" t="e">
        <f aca="true" t="shared" si="5" ref="D25:K25">D18/D19</f>
        <v>#DIV/0!</v>
      </c>
      <c r="E25" s="150" t="e">
        <f t="shared" si="5"/>
        <v>#DIV/0!</v>
      </c>
      <c r="F25" s="150">
        <f t="shared" si="5"/>
        <v>0</v>
      </c>
      <c r="G25" s="150">
        <f t="shared" si="5"/>
        <v>0</v>
      </c>
      <c r="H25" s="150">
        <f t="shared" si="5"/>
        <v>0</v>
      </c>
      <c r="I25" s="150">
        <f t="shared" si="5"/>
        <v>0</v>
      </c>
      <c r="J25" s="150">
        <f t="shared" si="5"/>
        <v>0</v>
      </c>
      <c r="K25" s="150">
        <f t="shared" si="5"/>
        <v>0</v>
      </c>
      <c r="L25" s="1"/>
    </row>
    <row r="26" spans="1:12" ht="47.25">
      <c r="A26" s="129" t="s">
        <v>19</v>
      </c>
      <c r="B26" s="129"/>
      <c r="C26" s="130" t="e">
        <f>3.3*C10/C11+C12/C11+0.6*C13/C14+1.4*C15/C11+1.2*C16/C11</f>
        <v>#DIV/0!</v>
      </c>
      <c r="D26" s="130" t="e">
        <f aca="true" t="shared" si="6" ref="D26:K26">3.3*D10/D11+D12/D11+0.6*D13/D14+1.4*D15/D11+1.2*D16/D11</f>
        <v>#DIV/0!</v>
      </c>
      <c r="E26" s="130" t="e">
        <f t="shared" si="6"/>
        <v>#DIV/0!</v>
      </c>
      <c r="F26" s="130">
        <f t="shared" si="6"/>
        <v>1.4197551106612303</v>
      </c>
      <c r="G26" s="130" t="e">
        <f t="shared" si="6"/>
        <v>#REF!</v>
      </c>
      <c r="H26" s="130" t="e">
        <f t="shared" si="6"/>
        <v>#REF!</v>
      </c>
      <c r="I26" s="130" t="e">
        <f t="shared" si="6"/>
        <v>#REF!</v>
      </c>
      <c r="J26" s="130" t="e">
        <f t="shared" si="6"/>
        <v>#REF!</v>
      </c>
      <c r="K26" s="130" t="e">
        <f t="shared" si="6"/>
        <v>#REF!</v>
      </c>
      <c r="L26" s="1"/>
    </row>
    <row r="27" spans="1:12" ht="48.75" customHeight="1">
      <c r="A27" s="131" t="s">
        <v>498</v>
      </c>
      <c r="B27" s="129"/>
      <c r="C27" s="132" t="e">
        <f>IF(C26&lt;1.8,"podnik upadá",IF(C26&lt;3,"podnik se nachází v šedé zóně",IF(C26&gt;=3,"podnik je schopen přežít případnou finanční tíseň"," ")))</f>
        <v>#DIV/0!</v>
      </c>
      <c r="D27" s="132" t="e">
        <f aca="true" t="shared" si="7" ref="D27:K27">IF(D26&lt;1.8,"podnik upadá",IF(D26&lt;3,"podnik se nachází v šedé zóně",IF(D26&gt;=3,"podnik je schopen přežít případnou finanční tíseň"," ")))</f>
        <v>#DIV/0!</v>
      </c>
      <c r="E27" s="132" t="e">
        <f t="shared" si="7"/>
        <v>#DIV/0!</v>
      </c>
      <c r="F27" s="132" t="str">
        <f t="shared" si="7"/>
        <v>podnik upadá</v>
      </c>
      <c r="G27" s="132" t="e">
        <f t="shared" si="7"/>
        <v>#REF!</v>
      </c>
      <c r="H27" s="132" t="e">
        <f t="shared" si="7"/>
        <v>#REF!</v>
      </c>
      <c r="I27" s="132" t="e">
        <f t="shared" si="7"/>
        <v>#REF!</v>
      </c>
      <c r="J27" s="132" t="e">
        <f t="shared" si="7"/>
        <v>#REF!</v>
      </c>
      <c r="K27" s="132" t="e">
        <f t="shared" si="7"/>
        <v>#REF!</v>
      </c>
      <c r="L27" s="1"/>
    </row>
    <row r="28" spans="1:12" ht="47.25">
      <c r="A28" s="133" t="s">
        <v>20</v>
      </c>
      <c r="B28" s="133"/>
      <c r="C28" s="130" t="e">
        <f>3.107*C10/C11+0.998*C12/C11+0.42*C17/C14+0.847*C15/C11+0.717*C16/C11</f>
        <v>#DIV/0!</v>
      </c>
      <c r="D28" s="130" t="e">
        <f aca="true" t="shared" si="8" ref="D28:K28">3.107*D10/D11+0.998*D12/D11+0.42*D17/D14+0.847*D15/D11+0.717*D16/D11</f>
        <v>#DIV/0!</v>
      </c>
      <c r="E28" s="130" t="e">
        <f t="shared" si="8"/>
        <v>#DIV/0!</v>
      </c>
      <c r="F28" s="130">
        <f t="shared" si="8"/>
        <v>1.3234688242479917</v>
      </c>
      <c r="G28" s="130" t="e">
        <f t="shared" si="8"/>
        <v>#REF!</v>
      </c>
      <c r="H28" s="130" t="e">
        <f t="shared" si="8"/>
        <v>#REF!</v>
      </c>
      <c r="I28" s="130" t="e">
        <f t="shared" si="8"/>
        <v>#REF!</v>
      </c>
      <c r="J28" s="130" t="e">
        <f t="shared" si="8"/>
        <v>#REF!</v>
      </c>
      <c r="K28" s="130" t="e">
        <f t="shared" si="8"/>
        <v>#REF!</v>
      </c>
      <c r="L28" s="1"/>
    </row>
    <row r="29" spans="1:12" ht="48.75" customHeight="1">
      <c r="A29" s="131" t="s">
        <v>498</v>
      </c>
      <c r="B29" s="133"/>
      <c r="C29" s="132" t="e">
        <f>IF(C28&lt;1.8,"podnik upadá",IF(C28&lt;3,"podnik se nachází v šedé zóně",IF(C28&gt;=3,"podnik je schopen přežít případnou finanční tíseň"," ")))</f>
        <v>#DIV/0!</v>
      </c>
      <c r="D29" s="132" t="e">
        <f aca="true" t="shared" si="9" ref="D29:K29">IF(D28&lt;1.8,"podnik upadá",IF(D28&lt;3,"podnik se nachází v šedé zóně",IF(D28&gt;=3,"podnik je schopen přežít případnou finanční tíseň"," ")))</f>
        <v>#DIV/0!</v>
      </c>
      <c r="E29" s="132" t="e">
        <f t="shared" si="9"/>
        <v>#DIV/0!</v>
      </c>
      <c r="F29" s="132" t="str">
        <f t="shared" si="9"/>
        <v>podnik upadá</v>
      </c>
      <c r="G29" s="132" t="e">
        <f t="shared" si="9"/>
        <v>#REF!</v>
      </c>
      <c r="H29" s="132" t="e">
        <f t="shared" si="9"/>
        <v>#REF!</v>
      </c>
      <c r="I29" s="132" t="e">
        <f t="shared" si="9"/>
        <v>#REF!</v>
      </c>
      <c r="J29" s="132" t="e">
        <f t="shared" si="9"/>
        <v>#REF!</v>
      </c>
      <c r="K29" s="132" t="e">
        <f t="shared" si="9"/>
        <v>#REF!</v>
      </c>
      <c r="L29" s="1"/>
    </row>
    <row r="30" spans="1:12" ht="31.5">
      <c r="A30" s="133" t="s">
        <v>21</v>
      </c>
      <c r="B30" s="133"/>
      <c r="C30" s="130" t="e">
        <f>3.3*C10/C11+C12/C11+0.6*C13/C14+1.4*C15/C11+1.2*C16/C11-1*C18/C19</f>
        <v>#DIV/0!</v>
      </c>
      <c r="D30" s="130" t="e">
        <f aca="true" t="shared" si="10" ref="D30:K30">3.3*D10/D11+D12/D11+0.6*D13/D14+1.4*D15/D11+1.2*D16/D11-1*D18/D19</f>
        <v>#DIV/0!</v>
      </c>
      <c r="E30" s="130" t="e">
        <f t="shared" si="10"/>
        <v>#DIV/0!</v>
      </c>
      <c r="F30" s="130">
        <f t="shared" si="10"/>
        <v>1.4197551106612303</v>
      </c>
      <c r="G30" s="130" t="e">
        <f t="shared" si="10"/>
        <v>#REF!</v>
      </c>
      <c r="H30" s="130" t="e">
        <f t="shared" si="10"/>
        <v>#REF!</v>
      </c>
      <c r="I30" s="130" t="e">
        <f t="shared" si="10"/>
        <v>#REF!</v>
      </c>
      <c r="J30" s="130" t="e">
        <f t="shared" si="10"/>
        <v>#REF!</v>
      </c>
      <c r="K30" s="130" t="e">
        <f t="shared" si="10"/>
        <v>#REF!</v>
      </c>
      <c r="L30" s="1"/>
    </row>
    <row r="31" spans="1:12" ht="48.75" customHeight="1">
      <c r="A31" s="131" t="s">
        <v>498</v>
      </c>
      <c r="B31" s="5"/>
      <c r="C31" s="132" t="e">
        <f>IF(C30&lt;1.8,"podnik upadá",IF(C30&lt;3,"podnik se nachází v šedé zóně",IF(C30&gt;=3,"podnik je schopen přežít případnou finanční tíseň"," ")))</f>
        <v>#DIV/0!</v>
      </c>
      <c r="D31" s="132" t="e">
        <f aca="true" t="shared" si="11" ref="D31:K31">IF(D30&lt;1.8,"podnik upadá",IF(D30&lt;3,"podnik se nachází v šedé zóně",IF(D30&gt;=3,"podnik je schopen přežít případnou finanční tíseň"," ")))</f>
        <v>#DIV/0!</v>
      </c>
      <c r="E31" s="132" t="e">
        <f t="shared" si="11"/>
        <v>#DIV/0!</v>
      </c>
      <c r="F31" s="132" t="str">
        <f t="shared" si="11"/>
        <v>podnik upadá</v>
      </c>
      <c r="G31" s="132" t="e">
        <f t="shared" si="11"/>
        <v>#REF!</v>
      </c>
      <c r="H31" s="132" t="e">
        <f t="shared" si="11"/>
        <v>#REF!</v>
      </c>
      <c r="I31" s="132" t="e">
        <f t="shared" si="11"/>
        <v>#REF!</v>
      </c>
      <c r="J31" s="132" t="e">
        <f t="shared" si="11"/>
        <v>#REF!</v>
      </c>
      <c r="K31" s="132" t="e">
        <f t="shared" si="11"/>
        <v>#REF!</v>
      </c>
      <c r="L31" s="1"/>
    </row>
    <row r="32" spans="1:12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1"/>
    </row>
    <row r="33" spans="1:12" ht="18.75">
      <c r="A33" s="176" t="s">
        <v>43</v>
      </c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"/>
    </row>
    <row r="34" spans="1:12" ht="15.75">
      <c r="A34" s="4" t="s">
        <v>0</v>
      </c>
      <c r="B34" s="126" t="s">
        <v>464</v>
      </c>
      <c r="C34" s="127">
        <f>Rozvaha!C8</f>
        <v>0</v>
      </c>
      <c r="D34" s="127">
        <f>Rozvaha!D8</f>
        <v>0</v>
      </c>
      <c r="E34" s="127">
        <f>Rozvaha!E8</f>
        <v>0</v>
      </c>
      <c r="F34" s="127">
        <f>Rozvaha!F8</f>
        <v>15170444</v>
      </c>
      <c r="G34" s="127">
        <f>Rozvaha!G8</f>
        <v>15034951</v>
      </c>
      <c r="H34" s="127">
        <f>Rozvaha!H8</f>
        <v>15707085</v>
      </c>
      <c r="I34" s="127">
        <f>Rozvaha!I8</f>
        <v>15075529</v>
      </c>
      <c r="J34" s="127">
        <f>Rozvaha!J8</f>
        <v>18041197</v>
      </c>
      <c r="K34" s="127">
        <f>Rozvaha!K8</f>
        <v>19462681</v>
      </c>
      <c r="L34" s="1"/>
    </row>
    <row r="35" spans="1:12" ht="15.75">
      <c r="A35" s="4" t="s">
        <v>482</v>
      </c>
      <c r="B35" s="126" t="s">
        <v>470</v>
      </c>
      <c r="C35" s="127">
        <f>Rozvaha!C95</f>
        <v>0</v>
      </c>
      <c r="D35" s="127">
        <f>Rozvaha!D95</f>
        <v>0</v>
      </c>
      <c r="E35" s="127">
        <f>Rozvaha!E95</f>
        <v>0</v>
      </c>
      <c r="F35" s="127">
        <f>Rozvaha!F95</f>
        <v>9161942</v>
      </c>
      <c r="G35" s="127">
        <f>Rozvaha!G95</f>
        <v>8105569</v>
      </c>
      <c r="H35" s="127">
        <f>Rozvaha!H95</f>
        <v>7733870</v>
      </c>
      <c r="I35" s="127">
        <f>Rozvaha!I95</f>
        <v>6627920</v>
      </c>
      <c r="J35" s="127">
        <f>Rozvaha!J95</f>
        <v>7095926</v>
      </c>
      <c r="K35" s="127">
        <f>Rozvaha!K95</f>
        <v>6648478</v>
      </c>
      <c r="L35" s="1"/>
    </row>
    <row r="36" spans="1:12" ht="15.75">
      <c r="A36" s="4" t="s">
        <v>32</v>
      </c>
      <c r="B36" s="126" t="s">
        <v>463</v>
      </c>
      <c r="C36" s="127">
        <f>VZZ!C70+VZZ!C52</f>
        <v>0</v>
      </c>
      <c r="D36" s="127">
        <f>VZZ!D70+VZZ!D52</f>
        <v>0</v>
      </c>
      <c r="E36" s="127">
        <f>VZZ!E70+VZZ!E52</f>
        <v>0</v>
      </c>
      <c r="F36" s="127">
        <f>VZZ!F70+VZZ!F52</f>
        <v>2668836</v>
      </c>
      <c r="G36" s="127">
        <f>VZZ!G70+VZZ!G52</f>
        <v>3605312</v>
      </c>
      <c r="H36" s="127">
        <f>VZZ!H70+VZZ!H52</f>
        <v>4156855</v>
      </c>
      <c r="I36" s="127">
        <f>VZZ!I70+VZZ!I52</f>
        <v>4553579</v>
      </c>
      <c r="J36" s="127">
        <f>VZZ!J70+VZZ!J52</f>
        <v>4652775</v>
      </c>
      <c r="K36" s="127">
        <f>VZZ!K70+VZZ!K52</f>
        <v>4679011</v>
      </c>
      <c r="L36" s="1"/>
    </row>
    <row r="37" spans="1:12" ht="15.75">
      <c r="A37" s="4" t="s">
        <v>1</v>
      </c>
      <c r="B37" s="126" t="s">
        <v>473</v>
      </c>
      <c r="C37" s="127">
        <f>VZZ!C52</f>
        <v>0</v>
      </c>
      <c r="D37" s="127">
        <f>VZZ!D52</f>
        <v>0</v>
      </c>
      <c r="E37" s="127">
        <f>VZZ!E52</f>
        <v>0</v>
      </c>
      <c r="F37" s="127">
        <f>VZZ!F52</f>
        <v>248648</v>
      </c>
      <c r="G37" s="127">
        <f>VZZ!G52</f>
        <v>230050</v>
      </c>
      <c r="H37" s="127">
        <f>VZZ!H52</f>
        <v>187749</v>
      </c>
      <c r="I37" s="127">
        <f>VZZ!I52</f>
        <v>52484</v>
      </c>
      <c r="J37" s="127">
        <f>VZZ!J52</f>
        <v>60952</v>
      </c>
      <c r="K37" s="127">
        <f>VZZ!K52</f>
        <v>85076</v>
      </c>
      <c r="L37" s="1"/>
    </row>
    <row r="38" spans="1:12" ht="15.75">
      <c r="A38" s="4" t="s">
        <v>39</v>
      </c>
      <c r="B38" s="126" t="s">
        <v>480</v>
      </c>
      <c r="C38" s="127">
        <f>Rozvaha!C39</f>
        <v>0</v>
      </c>
      <c r="D38" s="127">
        <f>Rozvaha!D39</f>
        <v>0</v>
      </c>
      <c r="E38" s="127">
        <f>Rozvaha!E39</f>
        <v>0</v>
      </c>
      <c r="F38" s="127">
        <f>Rozvaha!F39</f>
        <v>2279924</v>
      </c>
      <c r="G38" s="127">
        <f>Rozvaha!G39</f>
        <v>1988329</v>
      </c>
      <c r="H38" s="127">
        <f>Rozvaha!H39</f>
        <v>2336012</v>
      </c>
      <c r="I38" s="127">
        <f>Rozvaha!I39</f>
        <v>2260938</v>
      </c>
      <c r="J38" s="127">
        <f>Rozvaha!J39</f>
        <v>2515265</v>
      </c>
      <c r="K38" s="127">
        <f>Rozvaha!K39</f>
        <v>2928569</v>
      </c>
      <c r="L38" s="1"/>
    </row>
    <row r="39" spans="1:12" ht="15.75">
      <c r="A39" s="4" t="s">
        <v>2</v>
      </c>
      <c r="B39" s="126" t="s">
        <v>475</v>
      </c>
      <c r="C39" s="127">
        <f>Rozvaha!C112</f>
        <v>0</v>
      </c>
      <c r="D39" s="127">
        <f>Rozvaha!D112</f>
        <v>0</v>
      </c>
      <c r="E39" s="127">
        <f>Rozvaha!E112</f>
        <v>0</v>
      </c>
      <c r="F39" s="127">
        <f>Rozvaha!F112</f>
        <v>1944038</v>
      </c>
      <c r="G39" s="127">
        <f>Rozvaha!G112</f>
        <v>1986073</v>
      </c>
      <c r="H39" s="127">
        <f>Rozvaha!H112</f>
        <v>1971115</v>
      </c>
      <c r="I39" s="127">
        <f>Rozvaha!I112</f>
        <v>2373385</v>
      </c>
      <c r="J39" s="127">
        <f>Rozvaha!J112</f>
        <v>4091470</v>
      </c>
      <c r="K39" s="127">
        <f>Rozvaha!K112</f>
        <v>2468395</v>
      </c>
      <c r="L39" s="1"/>
    </row>
    <row r="40" spans="1:12" ht="15.75">
      <c r="A40" s="4" t="s">
        <v>3</v>
      </c>
      <c r="B40" s="126" t="s">
        <v>481</v>
      </c>
      <c r="C40" s="127">
        <f>Rozvaha!C101</f>
        <v>0</v>
      </c>
      <c r="D40" s="127">
        <f>Rozvaha!D101</f>
        <v>0</v>
      </c>
      <c r="E40" s="127">
        <f>Rozvaha!E101</f>
        <v>0</v>
      </c>
      <c r="F40" s="127">
        <f>Rozvaha!F101</f>
        <v>2278213</v>
      </c>
      <c r="G40" s="127">
        <f>Rozvaha!G101</f>
        <v>1641132</v>
      </c>
      <c r="H40" s="127">
        <f>Rozvaha!H101</f>
        <v>1685967</v>
      </c>
      <c r="I40" s="127">
        <f>Rozvaha!I101</f>
        <v>1667487</v>
      </c>
      <c r="J40" s="127">
        <f>Rozvaha!J101</f>
        <v>1630773</v>
      </c>
      <c r="K40" s="127">
        <f>Rozvaha!K101</f>
        <v>1430374</v>
      </c>
      <c r="L40" s="1"/>
    </row>
    <row r="41" spans="1:12" ht="15.75">
      <c r="A41" s="4" t="s">
        <v>4</v>
      </c>
      <c r="B41" s="126" t="s">
        <v>468</v>
      </c>
      <c r="C41" s="127">
        <f>VZZ!C8+VZZ!C11+VZZ!C26+VZZ!C34+VZZ!C36+VZZ!C39+VZZ!C41+VZZ!C46+VZZ!C48+VZZ!C51+VZZ!C53+VZZ!C55+VZZ!C62</f>
        <v>0</v>
      </c>
      <c r="D41" s="127">
        <f>VZZ!D8+VZZ!D11+VZZ!D26+VZZ!D34+VZZ!D36+VZZ!D39+VZZ!D41+VZZ!D46+VZZ!D48+VZZ!D51+VZZ!D53+VZZ!D55+VZZ!D62</f>
        <v>0</v>
      </c>
      <c r="E41" s="127">
        <f>VZZ!E8+VZZ!E11+VZZ!E26+VZZ!E34+VZZ!E36+VZZ!E39+VZZ!E41+VZZ!E46+VZZ!E48+VZZ!E51+VZZ!E53+VZZ!E55+VZZ!E62</f>
        <v>0</v>
      </c>
      <c r="F41" s="127">
        <f>VZZ!F8+VZZ!F11+VZZ!F26+VZZ!F34+VZZ!F36+VZZ!F39+VZZ!F41+VZZ!F46+VZZ!F48+VZZ!F51+VZZ!F53+VZZ!F55+VZZ!F62</f>
        <v>11776161</v>
      </c>
      <c r="G41" s="127">
        <f>VZZ!G8+VZZ!G11+VZZ!G26+VZZ!G34+VZZ!G36+VZZ!G39+VZZ!G41+VZZ!G46+VZZ!G48+VZZ!G51+VZZ!G53+VZZ!G55+VZZ!G62</f>
        <v>13749457</v>
      </c>
      <c r="H41" s="127">
        <f>VZZ!H8+VZZ!H11+VZZ!H26+VZZ!H34+VZZ!H36+VZZ!H39+VZZ!H41+VZZ!H46+VZZ!H48+VZZ!H51+VZZ!H53+VZZ!H55+VZZ!H62</f>
        <v>13719402</v>
      </c>
      <c r="I41" s="127">
        <f>VZZ!I8+VZZ!I11+VZZ!I26+VZZ!I34+VZZ!I36+VZZ!I39+VZZ!I41+VZZ!I46+VZZ!I48+VZZ!I51+VZZ!I53+VZZ!I55+VZZ!I62</f>
        <v>14163769</v>
      </c>
      <c r="J41" s="127">
        <f>VZZ!J8+VZZ!J11+VZZ!J26+VZZ!J34+VZZ!J36+VZZ!J39+VZZ!J41+VZZ!J46+VZZ!J48+VZZ!J51+VZZ!J53+VZZ!J55+VZZ!J62</f>
        <v>15237990</v>
      </c>
      <c r="K41" s="127">
        <f>VZZ!K8+VZZ!K11+VZZ!K26+VZZ!K34+VZZ!K36+VZZ!K39+VZZ!K41+VZZ!K46+VZZ!K48+VZZ!K51+VZZ!K53+VZZ!K55+VZZ!K62</f>
        <v>16759739</v>
      </c>
      <c r="L41" s="1"/>
    </row>
    <row r="42" spans="1:12" ht="15.75">
      <c r="A42" s="4" t="s">
        <v>18</v>
      </c>
      <c r="B42" s="126" t="s">
        <v>487</v>
      </c>
      <c r="C42" s="5">
        <f>Rozvaha!C134</f>
        <v>0</v>
      </c>
      <c r="D42" s="5">
        <f>Rozvaha!D134</f>
        <v>0</v>
      </c>
      <c r="E42" s="5">
        <f>Rozvaha!E134</f>
        <v>0</v>
      </c>
      <c r="F42" s="5">
        <f>Rozvaha!F134</f>
        <v>0</v>
      </c>
      <c r="G42" s="5">
        <f>Rozvaha!G134</f>
        <v>0</v>
      </c>
      <c r="H42" s="5">
        <f>Rozvaha!H134</f>
        <v>0</v>
      </c>
      <c r="I42" s="5">
        <f>Rozvaha!I134</f>
        <v>0</v>
      </c>
      <c r="J42" s="5">
        <f>Rozvaha!J134</f>
        <v>0</v>
      </c>
      <c r="K42" s="5">
        <f>Rozvaha!K134</f>
        <v>0</v>
      </c>
      <c r="L42" s="1"/>
    </row>
    <row r="43" spans="1:12" ht="15.75">
      <c r="A43" s="152" t="s">
        <v>508</v>
      </c>
      <c r="B43" s="152"/>
      <c r="C43" s="153" t="e">
        <f>C34/C35</f>
        <v>#DIV/0!</v>
      </c>
      <c r="D43" s="153" t="e">
        <f aca="true" t="shared" si="12" ref="D43:K43">D34/D35</f>
        <v>#DIV/0!</v>
      </c>
      <c r="E43" s="153" t="e">
        <f t="shared" si="12"/>
        <v>#DIV/0!</v>
      </c>
      <c r="F43" s="153">
        <f t="shared" si="12"/>
        <v>1.6558109623483754</v>
      </c>
      <c r="G43" s="153">
        <f t="shared" si="12"/>
        <v>1.8548914949709268</v>
      </c>
      <c r="H43" s="153">
        <f t="shared" si="12"/>
        <v>2.030947636823479</v>
      </c>
      <c r="I43" s="153">
        <f t="shared" si="12"/>
        <v>2.274549028956294</v>
      </c>
      <c r="J43" s="153">
        <f t="shared" si="12"/>
        <v>2.542472539877107</v>
      </c>
      <c r="K43" s="153">
        <f t="shared" si="12"/>
        <v>2.927388945259351</v>
      </c>
      <c r="L43" s="1"/>
    </row>
    <row r="44" spans="1:12" ht="15.75">
      <c r="A44" s="152" t="s">
        <v>509</v>
      </c>
      <c r="B44" s="152"/>
      <c r="C44" s="153" t="e">
        <f>C36/C37</f>
        <v>#DIV/0!</v>
      </c>
      <c r="D44" s="153" t="e">
        <f aca="true" t="shared" si="13" ref="D44:K44">D36/D37</f>
        <v>#DIV/0!</v>
      </c>
      <c r="E44" s="153" t="e">
        <f t="shared" si="13"/>
        <v>#DIV/0!</v>
      </c>
      <c r="F44" s="153">
        <f t="shared" si="13"/>
        <v>10.733390174061324</v>
      </c>
      <c r="G44" s="153">
        <f t="shared" si="13"/>
        <v>15.671862638556835</v>
      </c>
      <c r="H44" s="153">
        <f t="shared" si="13"/>
        <v>22.140490761601924</v>
      </c>
      <c r="I44" s="153">
        <f t="shared" si="13"/>
        <v>86.76127962807713</v>
      </c>
      <c r="J44" s="153">
        <f t="shared" si="13"/>
        <v>76.33506693791836</v>
      </c>
      <c r="K44" s="153">
        <f t="shared" si="13"/>
        <v>54.99801354083408</v>
      </c>
      <c r="L44" s="1"/>
    </row>
    <row r="45" spans="1:12" ht="15.75">
      <c r="A45" s="152" t="s">
        <v>502</v>
      </c>
      <c r="B45" s="152"/>
      <c r="C45" s="153" t="e">
        <f>C36/C34</f>
        <v>#DIV/0!</v>
      </c>
      <c r="D45" s="153" t="e">
        <f aca="true" t="shared" si="14" ref="D45:K45">D36/D34</f>
        <v>#DIV/0!</v>
      </c>
      <c r="E45" s="153" t="e">
        <f t="shared" si="14"/>
        <v>#DIV/0!</v>
      </c>
      <c r="F45" s="153">
        <f t="shared" si="14"/>
        <v>0.17592339419993244</v>
      </c>
      <c r="G45" s="153">
        <f t="shared" si="14"/>
        <v>0.23979539407877018</v>
      </c>
      <c r="H45" s="153">
        <f t="shared" si="14"/>
        <v>0.2646484054807114</v>
      </c>
      <c r="I45" s="153">
        <f t="shared" si="14"/>
        <v>0.302051025871132</v>
      </c>
      <c r="J45" s="153">
        <f t="shared" si="14"/>
        <v>0.25789724484467413</v>
      </c>
      <c r="K45" s="153">
        <f t="shared" si="14"/>
        <v>0.24040937628274336</v>
      </c>
      <c r="L45" s="1"/>
    </row>
    <row r="46" spans="1:12" ht="15.75">
      <c r="A46" s="152" t="s">
        <v>510</v>
      </c>
      <c r="B46" s="152"/>
      <c r="C46" s="153" t="e">
        <f>C41/C34</f>
        <v>#DIV/0!</v>
      </c>
      <c r="D46" s="153" t="e">
        <f aca="true" t="shared" si="15" ref="D46:K46">D41/D34</f>
        <v>#DIV/0!</v>
      </c>
      <c r="E46" s="153" t="e">
        <f t="shared" si="15"/>
        <v>#DIV/0!</v>
      </c>
      <c r="F46" s="153">
        <f t="shared" si="15"/>
        <v>0.7762568452182415</v>
      </c>
      <c r="G46" s="153">
        <f t="shared" si="15"/>
        <v>0.9144996215817398</v>
      </c>
      <c r="H46" s="153">
        <f t="shared" si="15"/>
        <v>0.8734530945748368</v>
      </c>
      <c r="I46" s="153">
        <f t="shared" si="15"/>
        <v>0.9395205302580095</v>
      </c>
      <c r="J46" s="153">
        <f t="shared" si="15"/>
        <v>0.8446218950993107</v>
      </c>
      <c r="K46" s="153">
        <f t="shared" si="15"/>
        <v>0.8611218053668968</v>
      </c>
      <c r="L46" s="1"/>
    </row>
    <row r="47" spans="1:12" ht="31.5">
      <c r="A47" s="151" t="s">
        <v>511</v>
      </c>
      <c r="B47" s="152"/>
      <c r="C47" s="153" t="e">
        <f>C38/(C39+C40)</f>
        <v>#DIV/0!</v>
      </c>
      <c r="D47" s="153" t="e">
        <f aca="true" t="shared" si="16" ref="D47:K47">D38/(D39+D40)</f>
        <v>#DIV/0!</v>
      </c>
      <c r="E47" s="153" t="e">
        <f t="shared" si="16"/>
        <v>#DIV/0!</v>
      </c>
      <c r="F47" s="153">
        <f t="shared" si="16"/>
        <v>0.5399783196214532</v>
      </c>
      <c r="G47" s="153">
        <f t="shared" si="16"/>
        <v>0.5481711124681401</v>
      </c>
      <c r="H47" s="153">
        <f t="shared" si="16"/>
        <v>0.6387639106807012</v>
      </c>
      <c r="I47" s="153">
        <f t="shared" si="16"/>
        <v>0.559517351700326</v>
      </c>
      <c r="J47" s="153">
        <f t="shared" si="16"/>
        <v>0.4395592777167974</v>
      </c>
      <c r="K47" s="153">
        <f t="shared" si="16"/>
        <v>0.7511522226631021</v>
      </c>
      <c r="L47" s="1"/>
    </row>
    <row r="48" spans="1:12" ht="31.5">
      <c r="A48" s="151" t="s">
        <v>507</v>
      </c>
      <c r="B48" s="152"/>
      <c r="C48" s="153" t="e">
        <f>C42/C41</f>
        <v>#DIV/0!</v>
      </c>
      <c r="D48" s="153" t="e">
        <f aca="true" t="shared" si="17" ref="D48:K48">D42/D41</f>
        <v>#DIV/0!</v>
      </c>
      <c r="E48" s="153" t="e">
        <f t="shared" si="17"/>
        <v>#DIV/0!</v>
      </c>
      <c r="F48" s="153">
        <f t="shared" si="17"/>
        <v>0</v>
      </c>
      <c r="G48" s="153">
        <f t="shared" si="17"/>
        <v>0</v>
      </c>
      <c r="H48" s="153">
        <f t="shared" si="17"/>
        <v>0</v>
      </c>
      <c r="I48" s="153">
        <f t="shared" si="17"/>
        <v>0</v>
      </c>
      <c r="J48" s="153">
        <f t="shared" si="17"/>
        <v>0</v>
      </c>
      <c r="K48" s="153">
        <f t="shared" si="17"/>
        <v>0</v>
      </c>
      <c r="L48" s="1"/>
    </row>
    <row r="49" spans="1:12" ht="15.75">
      <c r="A49" s="4" t="s">
        <v>5</v>
      </c>
      <c r="B49" s="4"/>
      <c r="C49" s="5" t="e">
        <f>0.22*C34/C35+0.11*C36/C37+8.33*C36/C34+0.52*C41/C34+0.1*C38/(C39+C40)-16.8*C42/C41</f>
        <v>#DIV/0!</v>
      </c>
      <c r="D49" s="5" t="e">
        <f aca="true" t="shared" si="18" ref="D49:K49">0.22*D34/D35+0.11*D36/D37+8.33*D36/D34+0.52*D41/D34+0.1*D38/(D39+D40)-16.8*D42/D41</f>
        <v>#DIV/0!</v>
      </c>
      <c r="E49" s="5" t="e">
        <f t="shared" si="18"/>
        <v>#DIV/0!</v>
      </c>
      <c r="F49" s="5">
        <f t="shared" si="18"/>
        <v>3.4680445960244564</v>
      </c>
      <c r="G49" s="5">
        <f t="shared" si="18"/>
        <v>4.659833566280331</v>
      </c>
      <c r="H49" s="5">
        <f t="shared" si="18"/>
        <v>5.604855681778687</v>
      </c>
      <c r="I49" s="5">
        <f t="shared" si="18"/>
        <v>13.104729001869595</v>
      </c>
      <c r="J49" s="5">
        <f t="shared" si="18"/>
        <v>11.58764468472344</v>
      </c>
      <c r="K49" s="5">
        <f t="shared" si="18"/>
        <v>9.219315722941156</v>
      </c>
      <c r="L49" s="1"/>
    </row>
    <row r="50" spans="1:12" ht="48.75" customHeight="1">
      <c r="A50" s="131" t="s">
        <v>498</v>
      </c>
      <c r="B50" s="4"/>
      <c r="C50" s="132" t="e">
        <f>IF(C49&lt;0.9,"podnik spěje k bankrotu",IF(C49&lt;1.6,"podnik se nachází v šedé zóně",IF(C49&gt;=1.6,"podnik je schopen přežít případnou finanční tíseň"," ")))</f>
        <v>#DIV/0!</v>
      </c>
      <c r="D50" s="132" t="e">
        <f aca="true" t="shared" si="19" ref="D50:K50">IF(D49&lt;0.9,"podnik spěje k bankrotu",IF(D49&lt;1.6,"podnik se nachází v šedé zóně",IF(D49&gt;=1.6,"podnik je schopen přežít případnou finanční tíseň"," ")))</f>
        <v>#DIV/0!</v>
      </c>
      <c r="E50" s="132" t="e">
        <f t="shared" si="19"/>
        <v>#DIV/0!</v>
      </c>
      <c r="F50" s="132" t="str">
        <f t="shared" si="19"/>
        <v>podnik je schopen přežít případnou finanční tíseň</v>
      </c>
      <c r="G50" s="132" t="str">
        <f t="shared" si="19"/>
        <v>podnik je schopen přežít případnou finanční tíseň</v>
      </c>
      <c r="H50" s="132" t="str">
        <f t="shared" si="19"/>
        <v>podnik je schopen přežít případnou finanční tíseň</v>
      </c>
      <c r="I50" s="132" t="str">
        <f t="shared" si="19"/>
        <v>podnik je schopen přežít případnou finanční tíseň</v>
      </c>
      <c r="J50" s="132" t="str">
        <f t="shared" si="19"/>
        <v>podnik je schopen přežít případnou finanční tíseň</v>
      </c>
      <c r="K50" s="132" t="str">
        <f t="shared" si="19"/>
        <v>podnik je schopen přežít případnou finanční tíseň</v>
      </c>
      <c r="L50" s="1"/>
    </row>
    <row r="51" spans="1:12" ht="15.75">
      <c r="A51" s="4" t="s">
        <v>8</v>
      </c>
      <c r="B51" s="4"/>
      <c r="C51" s="5" t="e">
        <f>-0.017*C34/C35+4.573*C36/C34+0.481*C41/C34+0.015*C38/(C39+C40)</f>
        <v>#DIV/0!</v>
      </c>
      <c r="D51" s="5" t="e">
        <f aca="true" t="shared" si="20" ref="D51:K51">-0.017*D34/D35+4.573*D36/D34+0.481*D41/D34+0.015*D38/(D39+D40)</f>
        <v>#DIV/0!</v>
      </c>
      <c r="E51" s="5" t="e">
        <f t="shared" si="20"/>
        <v>#DIV/0!</v>
      </c>
      <c r="F51" s="5">
        <f t="shared" si="20"/>
        <v>1.1578281126606647</v>
      </c>
      <c r="G51" s="5">
        <f t="shared" si="20"/>
        <v>1.5131480663755494</v>
      </c>
      <c r="H51" s="5">
        <f t="shared" si="20"/>
        <v>1.6054234455880012</v>
      </c>
      <c r="I51" s="5">
        <f t="shared" si="20"/>
        <v>1.8029141431460372</v>
      </c>
      <c r="J51" s="5">
        <f t="shared" si="20"/>
        <v>1.5489985882053046</v>
      </c>
      <c r="K51" s="5">
        <f t="shared" si="20"/>
        <v>1.4750933373930004</v>
      </c>
      <c r="L51" s="1"/>
    </row>
    <row r="52" spans="1:12" ht="48.75" customHeight="1">
      <c r="A52" s="131" t="s">
        <v>498</v>
      </c>
      <c r="B52" s="4"/>
      <c r="C52" s="132" t="e">
        <f>IF(C51&lt;0.9,"podnik spěje k bankrotu",IF(C51&lt;1.6,"podnik se nachází v šedé zóně",IF(C51&gt;=1.6,"podnik je schopen přežít případnou finanční tíseň"," ")))</f>
        <v>#DIV/0!</v>
      </c>
      <c r="D52" s="132" t="e">
        <f aca="true" t="shared" si="21" ref="D52:K52">IF(D51&lt;0.9,"podnik spěje k bankrotu",IF(D51&lt;1.6,"podnik se nachází v šedé zóně",IF(D51&gt;=1.6,"podnik je schopen přežít případnou finanční tíseň"," ")))</f>
        <v>#DIV/0!</v>
      </c>
      <c r="E52" s="132" t="e">
        <f t="shared" si="21"/>
        <v>#DIV/0!</v>
      </c>
      <c r="F52" s="132" t="str">
        <f t="shared" si="21"/>
        <v>podnik se nachází v šedé zóně</v>
      </c>
      <c r="G52" s="132" t="str">
        <f t="shared" si="21"/>
        <v>podnik se nachází v šedé zóně</v>
      </c>
      <c r="H52" s="132" t="str">
        <f t="shared" si="21"/>
        <v>podnik je schopen přežít případnou finanční tíseň</v>
      </c>
      <c r="I52" s="132" t="str">
        <f t="shared" si="21"/>
        <v>podnik je schopen přežít případnou finanční tíseň</v>
      </c>
      <c r="J52" s="132" t="str">
        <f t="shared" si="21"/>
        <v>podnik se nachází v šedé zóně</v>
      </c>
      <c r="K52" s="132" t="str">
        <f t="shared" si="21"/>
        <v>podnik se nachází v šedé zóně</v>
      </c>
      <c r="L52" s="1"/>
    </row>
    <row r="53" spans="1:12" ht="15.75">
      <c r="A53" s="4" t="s">
        <v>6</v>
      </c>
      <c r="B53" s="4"/>
      <c r="C53" s="5" t="e">
        <f>0.13*C34/C35+0.04*C36/C37+3.92*C36/C34+0.21*C41/C34+0.09*C38/(C39+C40)</f>
        <v>#DIV/0!</v>
      </c>
      <c r="D53" s="5" t="e">
        <f aca="true" t="shared" si="22" ref="D53:K53">0.13*D34/D35+0.04*D36/D37+3.92*D36/D34+0.21*D41/D34+0.09*D38/(D39+D40)</f>
        <v>#DIV/0!</v>
      </c>
      <c r="E53" s="5" t="e">
        <f t="shared" si="22"/>
        <v>#DIV/0!</v>
      </c>
      <c r="F53" s="5">
        <f t="shared" si="22"/>
        <v>1.5458227235932382</v>
      </c>
      <c r="G53" s="5">
        <f t="shared" si="22"/>
        <v>2.0493886653315707</v>
      </c>
      <c r="H53" s="5">
        <f t="shared" si="22"/>
        <v>2.427978474557497</v>
      </c>
      <c r="I53" s="5">
        <f t="shared" si="22"/>
        <v>5.197838453309452</v>
      </c>
      <c r="J53" s="5">
        <f t="shared" si="22"/>
        <v>4.6118122404572475</v>
      </c>
      <c r="K53" s="5">
        <f t="shared" si="22"/>
        <v>3.77132513871216</v>
      </c>
      <c r="L53" s="1"/>
    </row>
    <row r="54" spans="1:12" ht="48.75" customHeight="1">
      <c r="A54" s="131" t="s">
        <v>498</v>
      </c>
      <c r="B54" s="4"/>
      <c r="C54" s="132" t="e">
        <f>IF(C53&lt;0.9,"podnik spěje k bankrotu",IF(C53&lt;1.6,"podnik se nachází v šedé zóně",IF(C53&gt;=1.6,"podnik je schopen přežít případnou finanční tíseň"," ")))</f>
        <v>#DIV/0!</v>
      </c>
      <c r="D54" s="132" t="e">
        <f aca="true" t="shared" si="23" ref="D54:K54">IF(D53&lt;0.9,"podnik spěje k bankrotu",IF(D53&lt;1.6,"podnik se nachází v šedé zóně",IF(D53&gt;=1.6,"podnik je schopen přežít případnou finanční tíseň"," ")))</f>
        <v>#DIV/0!</v>
      </c>
      <c r="E54" s="132" t="e">
        <f t="shared" si="23"/>
        <v>#DIV/0!</v>
      </c>
      <c r="F54" s="132" t="str">
        <f t="shared" si="23"/>
        <v>podnik se nachází v šedé zóně</v>
      </c>
      <c r="G54" s="132" t="str">
        <f t="shared" si="23"/>
        <v>podnik je schopen přežít případnou finanční tíseň</v>
      </c>
      <c r="H54" s="132" t="str">
        <f t="shared" si="23"/>
        <v>podnik je schopen přežít případnou finanční tíseň</v>
      </c>
      <c r="I54" s="132" t="str">
        <f t="shared" si="23"/>
        <v>podnik je schopen přežít případnou finanční tíseň</v>
      </c>
      <c r="J54" s="132" t="str">
        <f t="shared" si="23"/>
        <v>podnik je schopen přežít případnou finanční tíseň</v>
      </c>
      <c r="K54" s="132" t="str">
        <f t="shared" si="23"/>
        <v>podnik je schopen přežít případnou finanční tíseň</v>
      </c>
      <c r="L54" s="1"/>
    </row>
    <row r="55" spans="1:12" ht="15.75">
      <c r="A55" s="4" t="s">
        <v>7</v>
      </c>
      <c r="B55" s="4"/>
      <c r="C55" s="5" t="e">
        <f>0.13*C34/C35+0.04*C36/C37/3.97*C36/C34+0.21*C41/C34+0.09*C38/(C39+C40)</f>
        <v>#DIV/0!</v>
      </c>
      <c r="D55" s="5" t="e">
        <f aca="true" t="shared" si="24" ref="D55:K55">0.13*D34/D35+0.04*D36/D37/3.97*D36/D34+0.21*D41/D34+0.09*D38/(D39+D40)</f>
        <v>#DIV/0!</v>
      </c>
      <c r="E55" s="5" t="e">
        <f t="shared" si="24"/>
        <v>#DIV/0!</v>
      </c>
      <c r="F55" s="5">
        <f t="shared" si="24"/>
        <v>0.44589264492567066</v>
      </c>
      <c r="G55" s="5">
        <f t="shared" si="24"/>
        <v>0.5203806026817385</v>
      </c>
      <c r="H55" s="5">
        <f t="shared" si="24"/>
        <v>0.5639743296379316</v>
      </c>
      <c r="I55" s="5">
        <f t="shared" si="24"/>
        <v>0.8073909094168982</v>
      </c>
      <c r="J55" s="5">
        <f t="shared" si="24"/>
        <v>0.7458060502861457</v>
      </c>
      <c r="K55" s="5">
        <f t="shared" si="24"/>
        <v>0.7622193698302094</v>
      </c>
      <c r="L55" s="1"/>
    </row>
    <row r="56" spans="1:12" ht="48.75" customHeight="1">
      <c r="A56" s="131" t="s">
        <v>498</v>
      </c>
      <c r="B56" s="4"/>
      <c r="C56" s="132" t="e">
        <f>IF(C55&lt;0.9,"podnik spěje k bankrotu",IF(C55&lt;1.6,"podnik se nachází v šedé zóně",IF(C55&gt;=1.6,"podnik je schopen přežít případnou finanční tíseň"," ")))</f>
        <v>#DIV/0!</v>
      </c>
      <c r="D56" s="132" t="e">
        <f aca="true" t="shared" si="25" ref="D56:K56">IF(D55&lt;0.9,"podnik spěje k bankrotu",IF(D55&lt;1.6,"podnik se nachází v šedé zóně",IF(D55&gt;=1.6,"podnik je schopen přežít případnou finanční tíseň"," ")))</f>
        <v>#DIV/0!</v>
      </c>
      <c r="E56" s="132" t="e">
        <f t="shared" si="25"/>
        <v>#DIV/0!</v>
      </c>
      <c r="F56" s="132" t="str">
        <f t="shared" si="25"/>
        <v>podnik spěje k bankrotu</v>
      </c>
      <c r="G56" s="132" t="str">
        <f t="shared" si="25"/>
        <v>podnik spěje k bankrotu</v>
      </c>
      <c r="H56" s="132" t="str">
        <f t="shared" si="25"/>
        <v>podnik spěje k bankrotu</v>
      </c>
      <c r="I56" s="132" t="str">
        <f t="shared" si="25"/>
        <v>podnik spěje k bankrotu</v>
      </c>
      <c r="J56" s="132" t="str">
        <f t="shared" si="25"/>
        <v>podnik spěje k bankrotu</v>
      </c>
      <c r="K56" s="132" t="str">
        <f t="shared" si="25"/>
        <v>podnik spěje k bankrotu</v>
      </c>
      <c r="L56" s="1"/>
    </row>
    <row r="57" spans="1:12" ht="15.75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1"/>
    </row>
    <row r="58" spans="1:12" ht="18.75">
      <c r="A58" s="176" t="s">
        <v>35</v>
      </c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"/>
    </row>
    <row r="59" spans="1:12" ht="15.75">
      <c r="A59" s="4" t="s">
        <v>38</v>
      </c>
      <c r="B59" s="126" t="s">
        <v>466</v>
      </c>
      <c r="C59" s="127">
        <f>VZZ!C70</f>
        <v>0</v>
      </c>
      <c r="D59" s="127">
        <f>VZZ!D70</f>
        <v>0</v>
      </c>
      <c r="E59" s="127">
        <f>VZZ!E70</f>
        <v>0</v>
      </c>
      <c r="F59" s="127">
        <f>VZZ!F70</f>
        <v>2420188</v>
      </c>
      <c r="G59" s="127">
        <f>VZZ!G70</f>
        <v>3375262</v>
      </c>
      <c r="H59" s="127">
        <f>VZZ!H70</f>
        <v>3969106</v>
      </c>
      <c r="I59" s="127">
        <f>VZZ!I70</f>
        <v>4501095</v>
      </c>
      <c r="J59" s="127">
        <f>VZZ!J70</f>
        <v>4591823</v>
      </c>
      <c r="K59" s="127">
        <f>VZZ!K70</f>
        <v>4593935</v>
      </c>
      <c r="L59" s="1"/>
    </row>
    <row r="60" spans="1:12" ht="15.75">
      <c r="A60" s="4" t="s">
        <v>2</v>
      </c>
      <c r="B60" s="126" t="s">
        <v>475</v>
      </c>
      <c r="C60" s="127">
        <f>Rozvaha!C112</f>
        <v>0</v>
      </c>
      <c r="D60" s="127">
        <f>Rozvaha!D112</f>
        <v>0</v>
      </c>
      <c r="E60" s="127">
        <f>Rozvaha!E112</f>
        <v>0</v>
      </c>
      <c r="F60" s="127">
        <f>Rozvaha!F112</f>
        <v>1944038</v>
      </c>
      <c r="G60" s="127">
        <f>Rozvaha!G112</f>
        <v>1986073</v>
      </c>
      <c r="H60" s="127">
        <f>Rozvaha!H112</f>
        <v>1971115</v>
      </c>
      <c r="I60" s="127">
        <f>Rozvaha!I112</f>
        <v>2373385</v>
      </c>
      <c r="J60" s="127">
        <f>Rozvaha!J112</f>
        <v>4091470</v>
      </c>
      <c r="K60" s="127">
        <f>Rozvaha!K112</f>
        <v>2468395</v>
      </c>
      <c r="L60" s="1"/>
    </row>
    <row r="61" spans="1:12" ht="15.75">
      <c r="A61" s="4" t="s">
        <v>39</v>
      </c>
      <c r="B61" s="126" t="s">
        <v>480</v>
      </c>
      <c r="C61" s="127">
        <f>Rozvaha!C39</f>
        <v>0</v>
      </c>
      <c r="D61" s="127">
        <f>Rozvaha!D39</f>
        <v>0</v>
      </c>
      <c r="E61" s="127">
        <f>Rozvaha!E39</f>
        <v>0</v>
      </c>
      <c r="F61" s="127">
        <f>Rozvaha!F39</f>
        <v>2279924</v>
      </c>
      <c r="G61" s="127">
        <f>Rozvaha!G39</f>
        <v>1988329</v>
      </c>
      <c r="H61" s="127">
        <f>Rozvaha!H39</f>
        <v>2336012</v>
      </c>
      <c r="I61" s="127">
        <f>Rozvaha!I39</f>
        <v>2260938</v>
      </c>
      <c r="J61" s="127">
        <f>Rozvaha!J39</f>
        <v>2515265</v>
      </c>
      <c r="K61" s="127">
        <f>Rozvaha!K39</f>
        <v>2928569</v>
      </c>
      <c r="L61" s="1"/>
    </row>
    <row r="62" spans="1:12" ht="15.75">
      <c r="A62" s="4" t="s">
        <v>482</v>
      </c>
      <c r="B62" s="126" t="s">
        <v>470</v>
      </c>
      <c r="C62" s="127">
        <f>Rozvaha!C95</f>
        <v>0</v>
      </c>
      <c r="D62" s="127">
        <f>Rozvaha!D95</f>
        <v>0</v>
      </c>
      <c r="E62" s="127">
        <f>Rozvaha!E95</f>
        <v>0</v>
      </c>
      <c r="F62" s="127">
        <f>Rozvaha!F95</f>
        <v>9161942</v>
      </c>
      <c r="G62" s="127">
        <f>Rozvaha!G95</f>
        <v>8105569</v>
      </c>
      <c r="H62" s="127">
        <f>Rozvaha!H95</f>
        <v>7733870</v>
      </c>
      <c r="I62" s="127">
        <f>Rozvaha!I95</f>
        <v>6627920</v>
      </c>
      <c r="J62" s="127">
        <f>Rozvaha!J95</f>
        <v>7095926</v>
      </c>
      <c r="K62" s="127">
        <f>Rozvaha!K95</f>
        <v>6648478</v>
      </c>
      <c r="L62" s="1"/>
    </row>
    <row r="63" spans="1:12" ht="15.75">
      <c r="A63" s="4" t="s">
        <v>13</v>
      </c>
      <c r="B63" s="126" t="s">
        <v>464</v>
      </c>
      <c r="C63" s="127">
        <f>Rozvaha!C8</f>
        <v>0</v>
      </c>
      <c r="D63" s="127">
        <f>Rozvaha!D8</f>
        <v>0</v>
      </c>
      <c r="E63" s="127">
        <f>Rozvaha!E8</f>
        <v>0</v>
      </c>
      <c r="F63" s="127">
        <f>Rozvaha!F8</f>
        <v>15170444</v>
      </c>
      <c r="G63" s="127">
        <f>Rozvaha!G8</f>
        <v>15034951</v>
      </c>
      <c r="H63" s="127">
        <f>Rozvaha!H8</f>
        <v>15707085</v>
      </c>
      <c r="I63" s="127">
        <f>Rozvaha!I8</f>
        <v>15075529</v>
      </c>
      <c r="J63" s="127">
        <f>Rozvaha!J8</f>
        <v>18041197</v>
      </c>
      <c r="K63" s="127">
        <f>Rozvaha!K8</f>
        <v>19462681</v>
      </c>
      <c r="L63" s="1"/>
    </row>
    <row r="64" spans="1:12" ht="15.75">
      <c r="A64" s="4" t="s">
        <v>12</v>
      </c>
      <c r="B64" s="126" t="s">
        <v>467</v>
      </c>
      <c r="C64" s="127">
        <f>VZZ!C8+VZZ!C12</f>
        <v>0</v>
      </c>
      <c r="D64" s="127">
        <f>VZZ!D8+VZZ!D12</f>
        <v>0</v>
      </c>
      <c r="E64" s="127">
        <f>VZZ!E8+VZZ!E12</f>
        <v>0</v>
      </c>
      <c r="F64" s="127">
        <f>VZZ!F8+VZZ!F12</f>
        <v>10354393</v>
      </c>
      <c r="G64" s="127">
        <f>VZZ!G8+VZZ!G12</f>
        <v>12570858</v>
      </c>
      <c r="H64" s="127">
        <f>VZZ!H8+VZZ!H12</f>
        <v>13087358</v>
      </c>
      <c r="I64" s="127">
        <f>VZZ!I8+VZZ!I12</f>
        <v>13549629</v>
      </c>
      <c r="J64" s="127">
        <f>VZZ!J8+VZZ!J12</f>
        <v>14418766</v>
      </c>
      <c r="K64" s="127">
        <f>VZZ!K8+VZZ!K12</f>
        <v>15684650</v>
      </c>
      <c r="L64" s="1"/>
    </row>
    <row r="65" spans="1:12" ht="15.75">
      <c r="A65" s="152" t="s">
        <v>512</v>
      </c>
      <c r="B65" s="152"/>
      <c r="C65" s="154" t="e">
        <f>C59/C60</f>
        <v>#DIV/0!</v>
      </c>
      <c r="D65" s="154" t="e">
        <f aca="true" t="shared" si="26" ref="D65:K65">D59/D60</f>
        <v>#DIV/0!</v>
      </c>
      <c r="E65" s="154" t="e">
        <f t="shared" si="26"/>
        <v>#DIV/0!</v>
      </c>
      <c r="F65" s="154">
        <f t="shared" si="26"/>
        <v>1.24492833987813</v>
      </c>
      <c r="G65" s="154">
        <f t="shared" si="26"/>
        <v>1.699465226101961</v>
      </c>
      <c r="H65" s="154">
        <f t="shared" si="26"/>
        <v>2.013634922366275</v>
      </c>
      <c r="I65" s="154">
        <f t="shared" si="26"/>
        <v>1.896487506241086</v>
      </c>
      <c r="J65" s="154">
        <f t="shared" si="26"/>
        <v>1.1222917435542727</v>
      </c>
      <c r="K65" s="154">
        <f t="shared" si="26"/>
        <v>1.8611020521431942</v>
      </c>
      <c r="L65" s="1"/>
    </row>
    <row r="66" spans="1:12" ht="15.75">
      <c r="A66" s="152" t="s">
        <v>513</v>
      </c>
      <c r="B66" s="152"/>
      <c r="C66" s="154" t="e">
        <f>C61/C62</f>
        <v>#DIV/0!</v>
      </c>
      <c r="D66" s="154" t="e">
        <f aca="true" t="shared" si="27" ref="D66:K66">D61/D62</f>
        <v>#DIV/0!</v>
      </c>
      <c r="E66" s="154" t="e">
        <f t="shared" si="27"/>
        <v>#DIV/0!</v>
      </c>
      <c r="F66" s="154">
        <f t="shared" si="27"/>
        <v>0.24884724221131285</v>
      </c>
      <c r="G66" s="154">
        <f t="shared" si="27"/>
        <v>0.2453040619356889</v>
      </c>
      <c r="H66" s="154">
        <f t="shared" si="27"/>
        <v>0.30204955604374006</v>
      </c>
      <c r="I66" s="154">
        <f t="shared" si="27"/>
        <v>0.34112330866998997</v>
      </c>
      <c r="J66" s="154">
        <f t="shared" si="27"/>
        <v>0.3544660696856196</v>
      </c>
      <c r="K66" s="154">
        <f t="shared" si="27"/>
        <v>0.4404871310396154</v>
      </c>
      <c r="L66" s="1"/>
    </row>
    <row r="67" spans="1:12" ht="15.75">
      <c r="A67" s="152" t="s">
        <v>514</v>
      </c>
      <c r="B67" s="152"/>
      <c r="C67" s="154" t="e">
        <f>C60/C63</f>
        <v>#DIV/0!</v>
      </c>
      <c r="D67" s="154" t="e">
        <f aca="true" t="shared" si="28" ref="D67:K67">D60/D63</f>
        <v>#DIV/0!</v>
      </c>
      <c r="E67" s="154" t="e">
        <f t="shared" si="28"/>
        <v>#DIV/0!</v>
      </c>
      <c r="F67" s="154">
        <f t="shared" si="28"/>
        <v>0.12814641417218903</v>
      </c>
      <c r="G67" s="154">
        <f t="shared" si="28"/>
        <v>0.13209707168317342</v>
      </c>
      <c r="H67" s="154">
        <f t="shared" si="28"/>
        <v>0.12549209480944426</v>
      </c>
      <c r="I67" s="154">
        <f t="shared" si="28"/>
        <v>0.1574329497823924</v>
      </c>
      <c r="J67" s="154">
        <f t="shared" si="28"/>
        <v>0.22678484138275304</v>
      </c>
      <c r="K67" s="154">
        <f t="shared" si="28"/>
        <v>0.12682707998964787</v>
      </c>
      <c r="L67" s="1"/>
    </row>
    <row r="68" spans="1:12" ht="15.75">
      <c r="A68" s="152" t="s">
        <v>503</v>
      </c>
      <c r="B68" s="152"/>
      <c r="C68" s="154" t="e">
        <f>C64/C63</f>
        <v>#DIV/0!</v>
      </c>
      <c r="D68" s="154" t="e">
        <f aca="true" t="shared" si="29" ref="D68:K68">D64/D63</f>
        <v>#DIV/0!</v>
      </c>
      <c r="E68" s="154" t="e">
        <f t="shared" si="29"/>
        <v>#DIV/0!</v>
      </c>
      <c r="F68" s="154">
        <f t="shared" si="29"/>
        <v>0.6825372414940525</v>
      </c>
      <c r="G68" s="154">
        <f t="shared" si="29"/>
        <v>0.8361090102654808</v>
      </c>
      <c r="H68" s="154">
        <f t="shared" si="29"/>
        <v>0.833213673956689</v>
      </c>
      <c r="I68" s="154">
        <f t="shared" si="29"/>
        <v>0.898782987980057</v>
      </c>
      <c r="J68" s="154">
        <f t="shared" si="29"/>
        <v>0.7992133781367168</v>
      </c>
      <c r="K68" s="154">
        <f t="shared" si="29"/>
        <v>0.8058833210080358</v>
      </c>
      <c r="L68" s="1"/>
    </row>
    <row r="69" spans="1:12" ht="15.75">
      <c r="A69" s="4" t="s">
        <v>29</v>
      </c>
      <c r="B69" s="4"/>
      <c r="C69" s="5" t="e">
        <f>0.53*C59/C60+0.13*C61/C62+0.18*C60/C63+0.16*C64/C63</f>
        <v>#DIV/0!</v>
      </c>
      <c r="D69" s="5" t="e">
        <f aca="true" t="shared" si="30" ref="D69:K69">0.53*D59/D60+0.13*D61/D62+0.18*D60/D63+0.16*D64/D63</f>
        <v>#DIV/0!</v>
      </c>
      <c r="E69" s="5" t="e">
        <f t="shared" si="30"/>
        <v>#DIV/0!</v>
      </c>
      <c r="F69" s="5">
        <f t="shared" si="30"/>
        <v>0.824434474812922</v>
      </c>
      <c r="G69" s="5">
        <f t="shared" si="30"/>
        <v>1.090161012431127</v>
      </c>
      <c r="H69" s="5">
        <f t="shared" si="30"/>
        <v>1.2623957160385821</v>
      </c>
      <c r="I69" s="5">
        <f t="shared" si="30"/>
        <v>1.2216276174725142</v>
      </c>
      <c r="J69" s="5">
        <f t="shared" si="30"/>
        <v>0.8095906250936653</v>
      </c>
      <c r="K69" s="5">
        <f t="shared" si="30"/>
        <v>1.1954176204304654</v>
      </c>
      <c r="L69" s="1"/>
    </row>
    <row r="70" spans="1:12" ht="31.5" customHeight="1">
      <c r="A70" s="131" t="s">
        <v>498</v>
      </c>
      <c r="B70" s="134"/>
      <c r="C70" s="132" t="e">
        <f>IF(C69&lt;0.2,"podnik spěje k bankrotu","podnik nespěje k bankrotu")</f>
        <v>#DIV/0!</v>
      </c>
      <c r="D70" s="132" t="e">
        <f aca="true" t="shared" si="31" ref="D70:K70">IF(D69&lt;0.2,"podnik spěje k bankrotu","podnik nespěje k bankrotu")</f>
        <v>#DIV/0!</v>
      </c>
      <c r="E70" s="132" t="e">
        <f t="shared" si="31"/>
        <v>#DIV/0!</v>
      </c>
      <c r="F70" s="132" t="str">
        <f t="shared" si="31"/>
        <v>podnik nespěje k bankrotu</v>
      </c>
      <c r="G70" s="132" t="str">
        <f t="shared" si="31"/>
        <v>podnik nespěje k bankrotu</v>
      </c>
      <c r="H70" s="132" t="str">
        <f t="shared" si="31"/>
        <v>podnik nespěje k bankrotu</v>
      </c>
      <c r="I70" s="132" t="str">
        <f t="shared" si="31"/>
        <v>podnik nespěje k bankrotu</v>
      </c>
      <c r="J70" s="132" t="str">
        <f t="shared" si="31"/>
        <v>podnik nespěje k bankrotu</v>
      </c>
      <c r="K70" s="132" t="str">
        <f t="shared" si="31"/>
        <v>podnik nespěje k bankrotu</v>
      </c>
      <c r="L70" s="1"/>
    </row>
    <row r="71" spans="1:12" ht="15.75">
      <c r="A71" s="4"/>
      <c r="B71" s="4"/>
      <c r="C71" s="5"/>
      <c r="D71" s="5"/>
      <c r="E71" s="5"/>
      <c r="F71" s="5"/>
      <c r="G71" s="5"/>
      <c r="H71" s="5"/>
      <c r="I71" s="5"/>
      <c r="J71" s="5"/>
      <c r="K71" s="5"/>
      <c r="L71" s="1"/>
    </row>
    <row r="72" spans="1:12" ht="18.75">
      <c r="A72" s="176" t="s">
        <v>36</v>
      </c>
      <c r="B72" s="176"/>
      <c r="C72" s="176"/>
      <c r="D72" s="176"/>
      <c r="E72" s="176"/>
      <c r="F72" s="176"/>
      <c r="G72" s="176"/>
      <c r="H72" s="176"/>
      <c r="I72" s="176"/>
      <c r="J72" s="176"/>
      <c r="K72" s="176"/>
      <c r="L72" s="1"/>
    </row>
    <row r="73" spans="1:12" ht="15.75">
      <c r="A73" s="4" t="s">
        <v>32</v>
      </c>
      <c r="B73" s="126" t="s">
        <v>463</v>
      </c>
      <c r="C73" s="127">
        <f>VZZ!C70+VZZ!C52</f>
        <v>0</v>
      </c>
      <c r="D73" s="127">
        <f>VZZ!D70+VZZ!D52</f>
        <v>0</v>
      </c>
      <c r="E73" s="127">
        <f>VZZ!E70+VZZ!E52</f>
        <v>0</v>
      </c>
      <c r="F73" s="127">
        <f>VZZ!F70+VZZ!F52</f>
        <v>2668836</v>
      </c>
      <c r="G73" s="127">
        <f>VZZ!G70+VZZ!G52</f>
        <v>3605312</v>
      </c>
      <c r="H73" s="127">
        <f>VZZ!H70+VZZ!H52</f>
        <v>4156855</v>
      </c>
      <c r="I73" s="127">
        <f>VZZ!I70+VZZ!I52</f>
        <v>4553579</v>
      </c>
      <c r="J73" s="127">
        <f>VZZ!J70+VZZ!J52</f>
        <v>4652775</v>
      </c>
      <c r="K73" s="127">
        <f>VZZ!K70+VZZ!K52</f>
        <v>4679011</v>
      </c>
      <c r="L73" s="1"/>
    </row>
    <row r="74" spans="1:12" ht="15.75">
      <c r="A74" s="4" t="s">
        <v>13</v>
      </c>
      <c r="B74" s="126" t="s">
        <v>464</v>
      </c>
      <c r="C74" s="127">
        <f>Rozvaha!C8</f>
        <v>0</v>
      </c>
      <c r="D74" s="127">
        <f>Rozvaha!D8</f>
        <v>0</v>
      </c>
      <c r="E74" s="127">
        <f>Rozvaha!E8</f>
        <v>0</v>
      </c>
      <c r="F74" s="127">
        <f>Rozvaha!F8</f>
        <v>15170444</v>
      </c>
      <c r="G74" s="127">
        <f>Rozvaha!G8</f>
        <v>15034951</v>
      </c>
      <c r="H74" s="127">
        <f>Rozvaha!H8</f>
        <v>15707085</v>
      </c>
      <c r="I74" s="127">
        <f>Rozvaha!I8</f>
        <v>15075529</v>
      </c>
      <c r="J74" s="127">
        <f>Rozvaha!J8</f>
        <v>18041197</v>
      </c>
      <c r="K74" s="127">
        <f>Rozvaha!K8</f>
        <v>19462681</v>
      </c>
      <c r="L74" s="1"/>
    </row>
    <row r="75" spans="1:12" ht="31.5" customHeight="1">
      <c r="A75" s="133" t="s">
        <v>22</v>
      </c>
      <c r="B75" s="126" t="s">
        <v>483</v>
      </c>
      <c r="C75" s="5" t="e">
        <f>Rozvaha!C141</f>
        <v>#DIV/0!</v>
      </c>
      <c r="D75" s="5" t="e">
        <f>Rozvaha!D141</f>
        <v>#DIV/0!</v>
      </c>
      <c r="E75" s="5" t="e">
        <f>Rozvaha!E141</f>
        <v>#DIV/0!</v>
      </c>
      <c r="F75" s="5">
        <f>Rozvaha!F141</f>
        <v>0.06049829683698297</v>
      </c>
      <c r="G75" s="5">
        <f>Rozvaha!G141</f>
        <v>0.06691452625504368</v>
      </c>
      <c r="H75" s="5">
        <f>Rozvaha!H141</f>
        <v>0.05628450160895089</v>
      </c>
      <c r="I75" s="5">
        <f>Rozvaha!I141</f>
        <v>0.0263664761338278</v>
      </c>
      <c r="J75" s="5">
        <f>Rozvaha!J141</f>
        <v>0.07255862234803663</v>
      </c>
      <c r="K75" s="5">
        <f>Rozvaha!K141</f>
        <v>0.03504835854492214</v>
      </c>
      <c r="L75" s="1"/>
    </row>
    <row r="76" spans="1:12" ht="15.75">
      <c r="A76" s="4" t="s">
        <v>42</v>
      </c>
      <c r="B76" s="126" t="s">
        <v>465</v>
      </c>
      <c r="C76" s="127">
        <f>VZZ!C69</f>
        <v>0</v>
      </c>
      <c r="D76" s="127">
        <f>VZZ!D69</f>
        <v>0</v>
      </c>
      <c r="E76" s="127">
        <f>VZZ!E69</f>
        <v>0</v>
      </c>
      <c r="F76" s="127">
        <f>VZZ!F69</f>
        <v>1637348</v>
      </c>
      <c r="G76" s="127">
        <f>VZZ!G69</f>
        <v>2826213</v>
      </c>
      <c r="H76" s="127">
        <f>VZZ!H69</f>
        <v>2962226</v>
      </c>
      <c r="I76" s="127">
        <f>VZZ!I69</f>
        <v>3377000</v>
      </c>
      <c r="J76" s="127">
        <f>VZZ!J69</f>
        <v>3464574</v>
      </c>
      <c r="K76" s="127">
        <f>VZZ!K69</f>
        <v>3882196</v>
      </c>
      <c r="L76" s="1"/>
    </row>
    <row r="77" spans="1:12" ht="15.75">
      <c r="A77" s="4" t="s">
        <v>23</v>
      </c>
      <c r="B77" s="126" t="s">
        <v>474</v>
      </c>
      <c r="C77" s="127">
        <f>Rozvaha!C78</f>
        <v>0</v>
      </c>
      <c r="D77" s="127">
        <f>Rozvaha!D78</f>
        <v>0</v>
      </c>
      <c r="E77" s="127">
        <f>Rozvaha!E78</f>
        <v>0</v>
      </c>
      <c r="F77" s="127">
        <f>Rozvaha!F78</f>
        <v>5988694</v>
      </c>
      <c r="G77" s="127">
        <f>Rozvaha!G78</f>
        <v>6915074</v>
      </c>
      <c r="H77" s="127">
        <f>Rozvaha!H78</f>
        <v>7963963</v>
      </c>
      <c r="I77" s="127">
        <f>Rozvaha!I78</f>
        <v>9445956</v>
      </c>
      <c r="J77" s="127">
        <f>Rozvaha!J78</f>
        <v>10943105</v>
      </c>
      <c r="K77" s="127">
        <f>Rozvaha!K78</f>
        <v>12811435</v>
      </c>
      <c r="L77" s="1"/>
    </row>
    <row r="78" spans="1:12" ht="31.5" customHeight="1">
      <c r="A78" s="134" t="s">
        <v>40</v>
      </c>
      <c r="B78" s="135" t="s">
        <v>492</v>
      </c>
      <c r="C78" s="137" t="e">
        <f>Rozvaha!C141*(1-Rozvaha!C140)</f>
        <v>#DIV/0!</v>
      </c>
      <c r="D78" s="137" t="e">
        <f>Rozvaha!D141*(1-Rozvaha!D140)</f>
        <v>#DIV/0!</v>
      </c>
      <c r="E78" s="137" t="e">
        <f>Rozvaha!E141*(1-Rozvaha!E140)</f>
        <v>#DIV/0!</v>
      </c>
      <c r="F78" s="137">
        <f>Rozvaha!F141*(1-Rozvaha!F140)</f>
        <v>0.06049829683698297</v>
      </c>
      <c r="G78" s="137">
        <f>Rozvaha!G141*(1-Rozvaha!G140)</f>
        <v>0.06691452625504368</v>
      </c>
      <c r="H78" s="137">
        <f>Rozvaha!H141*(1-Rozvaha!H140)</f>
        <v>0.05628450160895089</v>
      </c>
      <c r="I78" s="137">
        <f>Rozvaha!I141*(1-Rozvaha!I140)</f>
        <v>0.0263664761338278</v>
      </c>
      <c r="J78" s="137">
        <f>Rozvaha!J141*(1-Rozvaha!J140)</f>
        <v>0.07255862234803663</v>
      </c>
      <c r="K78" s="137">
        <f>Rozvaha!K141*(1-Rozvaha!K140)</f>
        <v>0.03504835854492214</v>
      </c>
      <c r="L78" s="1"/>
    </row>
    <row r="79" spans="1:12" ht="15.75">
      <c r="A79" s="4" t="s">
        <v>15</v>
      </c>
      <c r="B79" s="126" t="s">
        <v>478</v>
      </c>
      <c r="C79" s="127">
        <f>Rozvaha!C30+Rozvaha!C65</f>
        <v>0</v>
      </c>
      <c r="D79" s="127">
        <f>Rozvaha!D30+Rozvaha!D65</f>
        <v>0</v>
      </c>
      <c r="E79" s="127">
        <f>Rozvaha!E30+Rozvaha!E65</f>
        <v>0</v>
      </c>
      <c r="F79" s="127">
        <f>Rozvaha!F30+Rozvaha!F65</f>
        <v>119074</v>
      </c>
      <c r="G79" s="127">
        <f>Rozvaha!G30+Rozvaha!G65</f>
        <v>81122</v>
      </c>
      <c r="H79" s="127">
        <f>Rozvaha!H30+Rozvaha!H65</f>
        <v>211087</v>
      </c>
      <c r="I79" s="127">
        <f>Rozvaha!I30+Rozvaha!I65</f>
        <v>63430</v>
      </c>
      <c r="J79" s="127">
        <f>Rozvaha!J30+Rozvaha!J65</f>
        <v>61503</v>
      </c>
      <c r="K79" s="127">
        <f>Rozvaha!K30+Rozvaha!K65</f>
        <v>177003</v>
      </c>
      <c r="L79" s="1"/>
    </row>
    <row r="80" spans="1:12" ht="15.75">
      <c r="A80" s="4" t="s">
        <v>24</v>
      </c>
      <c r="B80" s="126" t="s">
        <v>477</v>
      </c>
      <c r="C80" s="127">
        <f>Rozvaha!C55</f>
        <v>0</v>
      </c>
      <c r="D80" s="127">
        <f>Rozvaha!D55</f>
        <v>0</v>
      </c>
      <c r="E80" s="127">
        <f>Rozvaha!E55</f>
        <v>0</v>
      </c>
      <c r="F80" s="127">
        <f>Rozvaha!F55</f>
        <v>1281588</v>
      </c>
      <c r="G80" s="127">
        <f>Rozvaha!G55</f>
        <v>853587</v>
      </c>
      <c r="H80" s="127">
        <f>Rozvaha!H55</f>
        <v>868921</v>
      </c>
      <c r="I80" s="127">
        <f>Rozvaha!I55</f>
        <v>940575</v>
      </c>
      <c r="J80" s="127">
        <f>Rozvaha!J55</f>
        <v>905778</v>
      </c>
      <c r="K80" s="127">
        <f>Rozvaha!K55</f>
        <v>1043631</v>
      </c>
      <c r="L80" s="1"/>
    </row>
    <row r="81" spans="1:12" ht="15.75">
      <c r="A81" s="4" t="s">
        <v>25</v>
      </c>
      <c r="B81" s="126" t="s">
        <v>485</v>
      </c>
      <c r="C81" s="127">
        <f>Rozvaha!C112+Rozvaha!C126+Rozvaha!C127</f>
        <v>0</v>
      </c>
      <c r="D81" s="127">
        <f>Rozvaha!D112+Rozvaha!D126+Rozvaha!D127</f>
        <v>0</v>
      </c>
      <c r="E81" s="127">
        <f>Rozvaha!E112+Rozvaha!E126+Rozvaha!E127</f>
        <v>0</v>
      </c>
      <c r="F81" s="127">
        <f>Rozvaha!F112+Rozvaha!F126+Rozvaha!F127</f>
        <v>3911181</v>
      </c>
      <c r="G81" s="127">
        <f>Rozvaha!G112+Rozvaha!G126+Rozvaha!G127</f>
        <v>4138327</v>
      </c>
      <c r="H81" s="127">
        <f>Rozvaha!H112+Rozvaha!H126+Rozvaha!H127</f>
        <v>4878258</v>
      </c>
      <c r="I81" s="127">
        <f>Rozvaha!I112+Rozvaha!I126+Rozvaha!I127</f>
        <v>4363943</v>
      </c>
      <c r="J81" s="127">
        <f>Rozvaha!J112+Rozvaha!J126+Rozvaha!J127</f>
        <v>4931508</v>
      </c>
      <c r="K81" s="127">
        <f>Rozvaha!K112+Rozvaha!K126+Rozvaha!K127</f>
        <v>4895784</v>
      </c>
      <c r="L81" s="1"/>
    </row>
    <row r="82" spans="1:12" ht="31.5" customHeight="1">
      <c r="A82" s="134" t="s">
        <v>26</v>
      </c>
      <c r="B82" s="135" t="s">
        <v>486</v>
      </c>
      <c r="C82" s="136">
        <f>Rozvaha!C40+Rozvaha!C55+Rozvaha!C65+Rozvaha!C73+Rozvaha!C74-(Rozvaha!C112+Rozvaha!C126+Rozvaha!C127+Rozvaha!C130)</f>
        <v>0</v>
      </c>
      <c r="D82" s="136">
        <f>Rozvaha!D40+Rozvaha!D55+Rozvaha!D65+Rozvaha!D73+Rozvaha!D74-(Rozvaha!D112+Rozvaha!D126+Rozvaha!D127+Rozvaha!D130)</f>
        <v>0</v>
      </c>
      <c r="E82" s="136">
        <f>Rozvaha!E40+Rozvaha!E55+Rozvaha!E65+Rozvaha!E73+Rozvaha!E74-(Rozvaha!E112+Rozvaha!E126+Rozvaha!E127+Rozvaha!E130)</f>
        <v>0</v>
      </c>
      <c r="F82" s="136">
        <f>Rozvaha!F40+Rozvaha!F55+Rozvaha!F65+Rozvaha!F73+Rozvaha!F74-(Rozvaha!F112+Rozvaha!F126+Rozvaha!F127+Rozvaha!F130)</f>
        <v>-1545560</v>
      </c>
      <c r="G82" s="136">
        <f>Rozvaha!G40+Rozvaha!G55+Rozvaha!G65+Rozvaha!G73+Rozvaha!G74-(Rozvaha!G112+Rozvaha!G126+Rozvaha!G127+Rozvaha!G130)</f>
        <v>-2164084</v>
      </c>
      <c r="H82" s="136">
        <f>Rozvaha!H40+Rozvaha!H55+Rozvaha!H65+Rozvaha!H73+Rozvaha!H74-(Rozvaha!H112+Rozvaha!H126+Rozvaha!H127+Rozvaha!H130)</f>
        <v>-2548544</v>
      </c>
      <c r="I82" s="136">
        <f>Rozvaha!I40+Rozvaha!I55+Rozvaha!I65+Rozvaha!I73+Rozvaha!I74-(Rozvaha!I112+Rozvaha!I126+Rozvaha!I127+Rozvaha!I130)</f>
        <v>-2103417</v>
      </c>
      <c r="J82" s="136">
        <f>Rozvaha!J40+Rozvaha!J55+Rozvaha!J65+Rozvaha!J73+Rozvaha!J74-(Rozvaha!J112+Rozvaha!J126+Rozvaha!J127+Rozvaha!J130)</f>
        <v>-2417626</v>
      </c>
      <c r="K82" s="136">
        <f>Rozvaha!K40+Rozvaha!K55+Rozvaha!K65+Rozvaha!K73+Rozvaha!K74-(Rozvaha!K112+Rozvaha!K126+Rozvaha!K127+Rozvaha!K130)</f>
        <v>-1969396</v>
      </c>
      <c r="L82" s="1"/>
    </row>
    <row r="83" spans="1:12" ht="15.75">
      <c r="A83" s="4" t="s">
        <v>10</v>
      </c>
      <c r="B83" s="126" t="s">
        <v>469</v>
      </c>
      <c r="C83" s="127">
        <f>Rozvaha!C40</f>
        <v>0</v>
      </c>
      <c r="D83" s="127">
        <f>Rozvaha!D40</f>
        <v>0</v>
      </c>
      <c r="E83" s="127">
        <f>Rozvaha!E40</f>
        <v>0</v>
      </c>
      <c r="F83" s="127">
        <f>Rozvaha!F40</f>
        <v>992498</v>
      </c>
      <c r="G83" s="127">
        <f>Rozvaha!G40</f>
        <v>1064763</v>
      </c>
      <c r="H83" s="127">
        <f>Rozvaha!H40</f>
        <v>1266809</v>
      </c>
      <c r="I83" s="127">
        <f>Rozvaha!I40</f>
        <v>1267727</v>
      </c>
      <c r="J83" s="127">
        <f>Rozvaha!J40</f>
        <v>1558912</v>
      </c>
      <c r="K83" s="127">
        <f>Rozvaha!K40</f>
        <v>1819003</v>
      </c>
      <c r="L83" s="1"/>
    </row>
    <row r="84" spans="1:12" ht="15.75">
      <c r="A84" s="4" t="s">
        <v>41</v>
      </c>
      <c r="B84" s="126" t="s">
        <v>471</v>
      </c>
      <c r="C84" s="127">
        <f>'Cash Flow'!C43</f>
        <v>0</v>
      </c>
      <c r="D84" s="127">
        <f>'Cash Flow'!D43</f>
        <v>0</v>
      </c>
      <c r="E84" s="127">
        <f>'Cash Flow'!E43</f>
        <v>0</v>
      </c>
      <c r="F84" s="127">
        <f>'Cash Flow'!F43</f>
        <v>0</v>
      </c>
      <c r="G84" s="127">
        <f>'Cash Flow'!G43</f>
        <v>0</v>
      </c>
      <c r="H84" s="127">
        <f>'Cash Flow'!H43</f>
        <v>0</v>
      </c>
      <c r="I84" s="127">
        <f>'Cash Flow'!I43</f>
        <v>0</v>
      </c>
      <c r="J84" s="127">
        <f>'Cash Flow'!J43</f>
        <v>0</v>
      </c>
      <c r="K84" s="127">
        <f>'Cash Flow'!K43</f>
        <v>0</v>
      </c>
      <c r="L84" s="1"/>
    </row>
    <row r="85" spans="1:12" ht="15.75">
      <c r="A85" s="4" t="s">
        <v>27</v>
      </c>
      <c r="B85" s="126" t="s">
        <v>479</v>
      </c>
      <c r="C85" s="127">
        <f>Rozvaha!C125</f>
        <v>0</v>
      </c>
      <c r="D85" s="127">
        <f>Rozvaha!D125</f>
        <v>0</v>
      </c>
      <c r="E85" s="127">
        <f>Rozvaha!E125</f>
        <v>0</v>
      </c>
      <c r="F85" s="127">
        <f>Rozvaha!F125</f>
        <v>2142857</v>
      </c>
      <c r="G85" s="127">
        <f>Rozvaha!G125</f>
        <v>1285714</v>
      </c>
      <c r="H85" s="127">
        <f>Rozvaha!H125</f>
        <v>428571</v>
      </c>
      <c r="I85" s="127">
        <f>Rozvaha!I125</f>
        <v>0</v>
      </c>
      <c r="J85" s="127">
        <f>Rozvaha!J125</f>
        <v>0</v>
      </c>
      <c r="K85" s="127">
        <f>Rozvaha!K125</f>
        <v>0</v>
      </c>
      <c r="L85" s="1"/>
    </row>
    <row r="86" spans="1:12" ht="15.75">
      <c r="A86" s="4" t="s">
        <v>1</v>
      </c>
      <c r="B86" s="126" t="s">
        <v>473</v>
      </c>
      <c r="C86" s="127">
        <f>VZZ!C52</f>
        <v>0</v>
      </c>
      <c r="D86" s="127">
        <f>VZZ!D52</f>
        <v>0</v>
      </c>
      <c r="E86" s="127">
        <f>VZZ!E52</f>
        <v>0</v>
      </c>
      <c r="F86" s="127">
        <f>VZZ!F52</f>
        <v>248648</v>
      </c>
      <c r="G86" s="127">
        <f>VZZ!G52</f>
        <v>230050</v>
      </c>
      <c r="H86" s="127">
        <f>VZZ!H52</f>
        <v>187749</v>
      </c>
      <c r="I86" s="127">
        <f>VZZ!I52</f>
        <v>52484</v>
      </c>
      <c r="J86" s="127">
        <f>VZZ!J52</f>
        <v>60952</v>
      </c>
      <c r="K86" s="127">
        <f>VZZ!K52</f>
        <v>85076</v>
      </c>
      <c r="L86" s="1"/>
    </row>
    <row r="87" spans="1:12" ht="31.5">
      <c r="A87" s="151" t="s">
        <v>515</v>
      </c>
      <c r="B87" s="152"/>
      <c r="C87" s="154" t="e">
        <f>C73/C74/C75</f>
        <v>#DIV/0!</v>
      </c>
      <c r="D87" s="154" t="e">
        <f aca="true" t="shared" si="32" ref="D87:K87">D73/D74/D75</f>
        <v>#DIV/0!</v>
      </c>
      <c r="E87" s="154" t="e">
        <f t="shared" si="32"/>
        <v>#DIV/0!</v>
      </c>
      <c r="F87" s="154">
        <f t="shared" si="32"/>
        <v>2.90790655931969</v>
      </c>
      <c r="G87" s="154">
        <f t="shared" si="32"/>
        <v>3.5836074392097426</v>
      </c>
      <c r="H87" s="154">
        <f t="shared" si="32"/>
        <v>4.701976528448544</v>
      </c>
      <c r="I87" s="154">
        <f t="shared" si="32"/>
        <v>11.45587390358945</v>
      </c>
      <c r="J87" s="154">
        <f t="shared" si="32"/>
        <v>3.554329402888017</v>
      </c>
      <c r="K87" s="154">
        <f t="shared" si="32"/>
        <v>6.859361929164419</v>
      </c>
      <c r="L87" s="1"/>
    </row>
    <row r="88" spans="1:12" ht="31.5">
      <c r="A88" s="151" t="s">
        <v>516</v>
      </c>
      <c r="B88" s="152"/>
      <c r="C88" s="154" t="e">
        <f>C76/C77/C78</f>
        <v>#DIV/0!</v>
      </c>
      <c r="D88" s="154" t="e">
        <f aca="true" t="shared" si="33" ref="D88:K88">D76/D77/D78</f>
        <v>#DIV/0!</v>
      </c>
      <c r="E88" s="154" t="e">
        <f t="shared" si="33"/>
        <v>#DIV/0!</v>
      </c>
      <c r="F88" s="154">
        <f t="shared" si="33"/>
        <v>4.519243295289368</v>
      </c>
      <c r="G88" s="154">
        <f t="shared" si="33"/>
        <v>6.107839977035758</v>
      </c>
      <c r="H88" s="154">
        <f t="shared" si="33"/>
        <v>6.608457951717409</v>
      </c>
      <c r="I88" s="154">
        <f t="shared" si="33"/>
        <v>13.559168318353192</v>
      </c>
      <c r="J88" s="154">
        <f t="shared" si="33"/>
        <v>4.363351974756772</v>
      </c>
      <c r="K88" s="154">
        <f t="shared" si="33"/>
        <v>8.645935618533692</v>
      </c>
      <c r="L88" s="1"/>
    </row>
    <row r="89" spans="1:12" ht="47.25">
      <c r="A89" s="151" t="s">
        <v>517</v>
      </c>
      <c r="B89" s="152"/>
      <c r="C89" s="154" t="e">
        <f>(C79+C80)/C81</f>
        <v>#DIV/0!</v>
      </c>
      <c r="D89" s="154" t="e">
        <f aca="true" t="shared" si="34" ref="D89:K89">(D79+D80)/D81</f>
        <v>#DIV/0!</v>
      </c>
      <c r="E89" s="154" t="e">
        <f t="shared" si="34"/>
        <v>#DIV/0!</v>
      </c>
      <c r="F89" s="154">
        <f t="shared" si="34"/>
        <v>0.35811740750428067</v>
      </c>
      <c r="G89" s="154">
        <f t="shared" si="34"/>
        <v>0.22586639480157078</v>
      </c>
      <c r="H89" s="154">
        <f t="shared" si="34"/>
        <v>0.2213921444909228</v>
      </c>
      <c r="I89" s="154">
        <f t="shared" si="34"/>
        <v>0.23006831207465359</v>
      </c>
      <c r="J89" s="154">
        <f t="shared" si="34"/>
        <v>0.19614304589995596</v>
      </c>
      <c r="K89" s="154">
        <f t="shared" si="34"/>
        <v>0.24932349956615732</v>
      </c>
      <c r="L89" s="1"/>
    </row>
    <row r="90" spans="1:12" ht="15.75">
      <c r="A90" s="152" t="s">
        <v>518</v>
      </c>
      <c r="B90" s="152"/>
      <c r="C90" s="154" t="e">
        <f>C82/C83</f>
        <v>#DIV/0!</v>
      </c>
      <c r="D90" s="154" t="e">
        <f aca="true" t="shared" si="35" ref="D90:K90">D82/D83</f>
        <v>#DIV/0!</v>
      </c>
      <c r="E90" s="154" t="e">
        <f t="shared" si="35"/>
        <v>#DIV/0!</v>
      </c>
      <c r="F90" s="154">
        <f t="shared" si="35"/>
        <v>-1.5572424327303431</v>
      </c>
      <c r="G90" s="154">
        <f t="shared" si="35"/>
        <v>-2.0324560489047796</v>
      </c>
      <c r="H90" s="154">
        <f t="shared" si="35"/>
        <v>-2.0117823602453093</v>
      </c>
      <c r="I90" s="154">
        <f t="shared" si="35"/>
        <v>-1.6592034404883702</v>
      </c>
      <c r="J90" s="154">
        <f t="shared" si="35"/>
        <v>-1.550841869201084</v>
      </c>
      <c r="K90" s="154">
        <f t="shared" si="35"/>
        <v>-1.0826788081163143</v>
      </c>
      <c r="L90" s="1"/>
    </row>
    <row r="91" spans="1:12" ht="15.75">
      <c r="A91" s="152" t="s">
        <v>519</v>
      </c>
      <c r="B91" s="152"/>
      <c r="C91" s="154" t="e">
        <f>C84/C85</f>
        <v>#DIV/0!</v>
      </c>
      <c r="D91" s="154" t="e">
        <f aca="true" t="shared" si="36" ref="D91:K91">D84/D85</f>
        <v>#DIV/0!</v>
      </c>
      <c r="E91" s="154" t="e">
        <f t="shared" si="36"/>
        <v>#DIV/0!</v>
      </c>
      <c r="F91" s="154">
        <f t="shared" si="36"/>
        <v>0</v>
      </c>
      <c r="G91" s="154">
        <f t="shared" si="36"/>
        <v>0</v>
      </c>
      <c r="H91" s="154">
        <f t="shared" si="36"/>
        <v>0</v>
      </c>
      <c r="I91" s="154" t="e">
        <f t="shared" si="36"/>
        <v>#DIV/0!</v>
      </c>
      <c r="J91" s="154" t="e">
        <f t="shared" si="36"/>
        <v>#DIV/0!</v>
      </c>
      <c r="K91" s="154" t="e">
        <f t="shared" si="36"/>
        <v>#DIV/0!</v>
      </c>
      <c r="L91" s="1"/>
    </row>
    <row r="92" spans="1:12" ht="15.75">
      <c r="A92" s="152" t="s">
        <v>509</v>
      </c>
      <c r="B92" s="152"/>
      <c r="C92" s="154" t="e">
        <f>C73/C86</f>
        <v>#DIV/0!</v>
      </c>
      <c r="D92" s="154" t="e">
        <f aca="true" t="shared" si="37" ref="D92:K92">D73/D86</f>
        <v>#DIV/0!</v>
      </c>
      <c r="E92" s="154" t="e">
        <f t="shared" si="37"/>
        <v>#DIV/0!</v>
      </c>
      <c r="F92" s="154">
        <f t="shared" si="37"/>
        <v>10.733390174061324</v>
      </c>
      <c r="G92" s="154">
        <f t="shared" si="37"/>
        <v>15.671862638556835</v>
      </c>
      <c r="H92" s="154">
        <f t="shared" si="37"/>
        <v>22.140490761601924</v>
      </c>
      <c r="I92" s="154">
        <f t="shared" si="37"/>
        <v>86.76127962807713</v>
      </c>
      <c r="J92" s="154">
        <f t="shared" si="37"/>
        <v>76.33506693791836</v>
      </c>
      <c r="K92" s="154">
        <f t="shared" si="37"/>
        <v>54.99801354083408</v>
      </c>
      <c r="L92" s="1"/>
    </row>
    <row r="93" spans="1:12" ht="15.75">
      <c r="A93" s="4" t="s">
        <v>28</v>
      </c>
      <c r="B93" s="4"/>
      <c r="C93" s="5" t="e">
        <f>1.6*(C73/C74/C75+C76/C77/C78+(C79+C80)/C81/1.2+C82/C83/0.7+C84/C85/0.3+C73/C86/2.5)</f>
        <v>#DIV/0!</v>
      </c>
      <c r="D93" s="5" t="e">
        <f aca="true" t="shared" si="38" ref="D93:K93">1.6*(D73/D74/D75+D76/D77/D78+(D79+D80)/D81/1.2+D82/D83/0.7+D84/D85/0.3+D73/D86/2.5)</f>
        <v>#DIV/0!</v>
      </c>
      <c r="E93" s="5" t="e">
        <f t="shared" si="38"/>
        <v>#DIV/0!</v>
      </c>
      <c r="F93" s="5">
        <f t="shared" si="38"/>
        <v>15.670888080633905</v>
      </c>
      <c r="G93" s="5">
        <f t="shared" si="38"/>
        <v>21.191849321669867</v>
      </c>
      <c r="H93" s="5">
        <f t="shared" si="38"/>
        <v>27.963439101117945</v>
      </c>
      <c r="I93" s="5" t="e">
        <f t="shared" si="38"/>
        <v>#DIV/0!</v>
      </c>
      <c r="J93" s="5" t="e">
        <f t="shared" si="38"/>
        <v>#DIV/0!</v>
      </c>
      <c r="K93" s="5" t="e">
        <f t="shared" si="38"/>
        <v>#DIV/0!</v>
      </c>
      <c r="L93" s="1"/>
    </row>
    <row r="94" spans="1:12" ht="15.75">
      <c r="A94" s="129" t="s">
        <v>498</v>
      </c>
      <c r="B94" s="4"/>
      <c r="C94" s="5" t="e">
        <f>IF(C93&lt;1,"bankrotující podnik","bonitní podnik")</f>
        <v>#DIV/0!</v>
      </c>
      <c r="D94" s="5" t="e">
        <f aca="true" t="shared" si="39" ref="D94:K94">IF(D93&lt;1,"bankrotující podnik","bonitní podnik")</f>
        <v>#DIV/0!</v>
      </c>
      <c r="E94" s="5" t="e">
        <f t="shared" si="39"/>
        <v>#DIV/0!</v>
      </c>
      <c r="F94" s="5" t="str">
        <f t="shared" si="39"/>
        <v>bonitní podnik</v>
      </c>
      <c r="G94" s="5" t="str">
        <f t="shared" si="39"/>
        <v>bonitní podnik</v>
      </c>
      <c r="H94" s="5" t="str">
        <f t="shared" si="39"/>
        <v>bonitní podnik</v>
      </c>
      <c r="I94" s="5" t="e">
        <f t="shared" si="39"/>
        <v>#DIV/0!</v>
      </c>
      <c r="J94" s="5" t="e">
        <f t="shared" si="39"/>
        <v>#DIV/0!</v>
      </c>
      <c r="K94" s="5" t="e">
        <f t="shared" si="39"/>
        <v>#DIV/0!</v>
      </c>
      <c r="L94" s="1"/>
    </row>
    <row r="95" spans="1:12" ht="15.75">
      <c r="A95" s="4"/>
      <c r="B95" s="4"/>
      <c r="C95" s="5"/>
      <c r="D95" s="5"/>
      <c r="E95" s="5"/>
      <c r="F95" s="5"/>
      <c r="G95" s="5"/>
      <c r="H95" s="5"/>
      <c r="I95" s="5"/>
      <c r="J95" s="5"/>
      <c r="K95" s="5"/>
      <c r="L95" s="1"/>
    </row>
    <row r="96" spans="1:12" ht="18.75">
      <c r="A96" s="176" t="s">
        <v>37</v>
      </c>
      <c r="B96" s="176"/>
      <c r="C96" s="176"/>
      <c r="D96" s="176"/>
      <c r="E96" s="176"/>
      <c r="F96" s="176"/>
      <c r="G96" s="176"/>
      <c r="H96" s="176"/>
      <c r="I96" s="176"/>
      <c r="J96" s="176"/>
      <c r="K96" s="176"/>
      <c r="L96" s="1"/>
    </row>
    <row r="97" spans="1:12" ht="18.75" customHeight="1">
      <c r="A97" s="138" t="s">
        <v>527</v>
      </c>
      <c r="B97" s="139"/>
      <c r="C97" s="139"/>
      <c r="D97" s="139"/>
      <c r="E97" s="139"/>
      <c r="F97" s="139"/>
      <c r="G97" s="139"/>
      <c r="H97" s="139"/>
      <c r="I97" s="139"/>
      <c r="J97" s="139"/>
      <c r="K97" s="139"/>
      <c r="L97" s="1"/>
    </row>
    <row r="98" spans="1:12" ht="15.75">
      <c r="A98" s="4" t="s">
        <v>23</v>
      </c>
      <c r="B98" s="126" t="s">
        <v>474</v>
      </c>
      <c r="C98" s="127">
        <f>Rozvaha!C78</f>
        <v>0</v>
      </c>
      <c r="D98" s="127">
        <f>Rozvaha!D78</f>
        <v>0</v>
      </c>
      <c r="E98" s="127">
        <f>Rozvaha!E78</f>
        <v>0</v>
      </c>
      <c r="F98" s="127">
        <f>Rozvaha!F78</f>
        <v>5988694</v>
      </c>
      <c r="G98" s="127">
        <f>Rozvaha!G78</f>
        <v>6915074</v>
      </c>
      <c r="H98" s="127">
        <f>Rozvaha!H78</f>
        <v>7963963</v>
      </c>
      <c r="I98" s="127">
        <f>Rozvaha!I78</f>
        <v>9445956</v>
      </c>
      <c r="J98" s="127">
        <f>Rozvaha!J78</f>
        <v>10943105</v>
      </c>
      <c r="K98" s="127">
        <f>Rozvaha!K78</f>
        <v>12811435</v>
      </c>
      <c r="L98" s="1"/>
    </row>
    <row r="99" spans="1:12" ht="15.75">
      <c r="A99" s="4" t="s">
        <v>0</v>
      </c>
      <c r="B99" s="126" t="s">
        <v>464</v>
      </c>
      <c r="C99" s="127">
        <f>Rozvaha!C8</f>
        <v>0</v>
      </c>
      <c r="D99" s="127">
        <f>Rozvaha!D8</f>
        <v>0</v>
      </c>
      <c r="E99" s="127">
        <f>Rozvaha!E8</f>
        <v>0</v>
      </c>
      <c r="F99" s="127">
        <f>Rozvaha!F8</f>
        <v>15170444</v>
      </c>
      <c r="G99" s="127">
        <f>Rozvaha!G8</f>
        <v>15034951</v>
      </c>
      <c r="H99" s="127">
        <f>Rozvaha!H8</f>
        <v>15707085</v>
      </c>
      <c r="I99" s="127">
        <f>Rozvaha!I8</f>
        <v>15075529</v>
      </c>
      <c r="J99" s="127">
        <f>Rozvaha!J8</f>
        <v>18041197</v>
      </c>
      <c r="K99" s="127">
        <f>Rozvaha!K8</f>
        <v>19462681</v>
      </c>
      <c r="L99" s="1"/>
    </row>
    <row r="100" spans="1:12" ht="15.75">
      <c r="A100" s="4" t="s">
        <v>482</v>
      </c>
      <c r="B100" s="126" t="s">
        <v>470</v>
      </c>
      <c r="C100" s="127">
        <f>Rozvaha!C95</f>
        <v>0</v>
      </c>
      <c r="D100" s="127">
        <f>Rozvaha!D95</f>
        <v>0</v>
      </c>
      <c r="E100" s="127">
        <f>Rozvaha!E95</f>
        <v>0</v>
      </c>
      <c r="F100" s="127">
        <f>Rozvaha!F95</f>
        <v>9161942</v>
      </c>
      <c r="G100" s="127">
        <f>Rozvaha!G95</f>
        <v>8105569</v>
      </c>
      <c r="H100" s="127">
        <f>Rozvaha!H95</f>
        <v>7733870</v>
      </c>
      <c r="I100" s="127">
        <f>Rozvaha!I95</f>
        <v>6627920</v>
      </c>
      <c r="J100" s="127">
        <f>Rozvaha!J95</f>
        <v>7095926</v>
      </c>
      <c r="K100" s="127">
        <f>Rozvaha!K95</f>
        <v>6648478</v>
      </c>
      <c r="L100" s="1"/>
    </row>
    <row r="101" spans="1:12" ht="15.75">
      <c r="A101" s="4" t="s">
        <v>472</v>
      </c>
      <c r="B101" s="126" t="s">
        <v>472</v>
      </c>
      <c r="C101" s="127">
        <f>'Cash Flow'!C31</f>
        <v>0</v>
      </c>
      <c r="D101" s="127">
        <f>'Cash Flow'!D31</f>
        <v>0</v>
      </c>
      <c r="E101" s="127">
        <f>'Cash Flow'!E31</f>
        <v>0</v>
      </c>
      <c r="F101" s="127">
        <f>'Cash Flow'!F31</f>
        <v>0</v>
      </c>
      <c r="G101" s="127">
        <f>'Cash Flow'!G31</f>
        <v>0</v>
      </c>
      <c r="H101" s="127">
        <f>'Cash Flow'!H31</f>
        <v>0</v>
      </c>
      <c r="I101" s="127">
        <f>'Cash Flow'!I31</f>
        <v>0</v>
      </c>
      <c r="J101" s="127">
        <f>'Cash Flow'!J31</f>
        <v>0</v>
      </c>
      <c r="K101" s="127">
        <f>'Cash Flow'!K31</f>
        <v>0</v>
      </c>
      <c r="L101" s="1"/>
    </row>
    <row r="102" spans="1:12" ht="15.75">
      <c r="A102" s="4" t="s">
        <v>32</v>
      </c>
      <c r="B102" s="126" t="s">
        <v>463</v>
      </c>
      <c r="C102" s="127">
        <f>VZZ!C70+VZZ!C52</f>
        <v>0</v>
      </c>
      <c r="D102" s="127">
        <f>VZZ!D70+VZZ!D52</f>
        <v>0</v>
      </c>
      <c r="E102" s="127">
        <f>VZZ!E70+VZZ!E52</f>
        <v>0</v>
      </c>
      <c r="F102" s="127">
        <f>VZZ!F70+VZZ!F52</f>
        <v>2668836</v>
      </c>
      <c r="G102" s="127">
        <f>VZZ!G70+VZZ!G52</f>
        <v>3605312</v>
      </c>
      <c r="H102" s="127">
        <f>VZZ!H70+VZZ!H52</f>
        <v>4156855</v>
      </c>
      <c r="I102" s="127">
        <f>VZZ!I70+VZZ!I52</f>
        <v>4553579</v>
      </c>
      <c r="J102" s="127">
        <f>VZZ!J70+VZZ!J52</f>
        <v>4652775</v>
      </c>
      <c r="K102" s="127">
        <f>VZZ!K70+VZZ!K52</f>
        <v>4679011</v>
      </c>
      <c r="L102" s="1"/>
    </row>
    <row r="103" spans="1:12" ht="15.75">
      <c r="A103" s="4" t="s">
        <v>12</v>
      </c>
      <c r="B103" s="126" t="s">
        <v>467</v>
      </c>
      <c r="C103" s="127">
        <f>VZZ!C8+VZZ!C12</f>
        <v>0</v>
      </c>
      <c r="D103" s="127">
        <f>VZZ!D8+VZZ!D12</f>
        <v>0</v>
      </c>
      <c r="E103" s="127">
        <f>VZZ!E8+VZZ!E12</f>
        <v>0</v>
      </c>
      <c r="F103" s="127">
        <f>VZZ!F8+VZZ!F12</f>
        <v>10354393</v>
      </c>
      <c r="G103" s="127">
        <f>VZZ!G8+VZZ!G12</f>
        <v>12570858</v>
      </c>
      <c r="H103" s="127">
        <f>VZZ!H8+VZZ!H12</f>
        <v>13087358</v>
      </c>
      <c r="I103" s="127">
        <f>VZZ!I8+VZZ!I12</f>
        <v>13549629</v>
      </c>
      <c r="J103" s="127">
        <f>VZZ!J8+VZZ!J12</f>
        <v>14418766</v>
      </c>
      <c r="K103" s="127">
        <f>VZZ!K8+VZZ!K12</f>
        <v>15684650</v>
      </c>
      <c r="L103" s="1"/>
    </row>
    <row r="104" spans="1:12" ht="15.75">
      <c r="A104" s="152" t="s">
        <v>520</v>
      </c>
      <c r="B104" s="152"/>
      <c r="C104" s="155" t="e">
        <f>C98/C99</f>
        <v>#DIV/0!</v>
      </c>
      <c r="D104" s="155" t="e">
        <f aca="true" t="shared" si="40" ref="D104:K104">D98/D99</f>
        <v>#DIV/0!</v>
      </c>
      <c r="E104" s="155" t="e">
        <f t="shared" si="40"/>
        <v>#DIV/0!</v>
      </c>
      <c r="F104" s="155">
        <f t="shared" si="40"/>
        <v>0.39476062796843653</v>
      </c>
      <c r="G104" s="155">
        <f t="shared" si="40"/>
        <v>0.45993325817955777</v>
      </c>
      <c r="H104" s="155">
        <f t="shared" si="40"/>
        <v>0.5070299804196641</v>
      </c>
      <c r="I104" s="155">
        <f t="shared" si="40"/>
        <v>0.6265754256450967</v>
      </c>
      <c r="J104" s="155">
        <f t="shared" si="40"/>
        <v>0.6065620257901956</v>
      </c>
      <c r="K104" s="155">
        <f t="shared" si="40"/>
        <v>0.6582564344552531</v>
      </c>
      <c r="L104" s="1"/>
    </row>
    <row r="105" spans="1:12" ht="15.75">
      <c r="A105" s="4" t="s">
        <v>493</v>
      </c>
      <c r="B105" s="4"/>
      <c r="C105" s="5" t="e">
        <f>IF(C104&gt;30%,1,IF(C104&gt;20%,2,IF(C104&gt;10%,3,IF(C104&gt;0%,4,IF(C104&lt;=0%,5," ")))))</f>
        <v>#DIV/0!</v>
      </c>
      <c r="D105" s="5" t="e">
        <f aca="true" t="shared" si="41" ref="D105:K105">IF(D104&gt;30%,1,IF(D104&gt;20%,2,IF(D104&gt;10%,3,IF(D104&gt;0%,4,IF(D104&lt;=0%,5," ")))))</f>
        <v>#DIV/0!</v>
      </c>
      <c r="E105" s="5" t="e">
        <f t="shared" si="41"/>
        <v>#DIV/0!</v>
      </c>
      <c r="F105" s="5">
        <f t="shared" si="41"/>
        <v>1</v>
      </c>
      <c r="G105" s="5">
        <f t="shared" si="41"/>
        <v>1</v>
      </c>
      <c r="H105" s="5">
        <f t="shared" si="41"/>
        <v>1</v>
      </c>
      <c r="I105" s="5">
        <f t="shared" si="41"/>
        <v>1</v>
      </c>
      <c r="J105" s="5">
        <f t="shared" si="41"/>
        <v>1</v>
      </c>
      <c r="K105" s="5">
        <f t="shared" si="41"/>
        <v>1</v>
      </c>
      <c r="L105" s="1"/>
    </row>
    <row r="106" spans="1:12" ht="15.75">
      <c r="A106" s="152" t="s">
        <v>521</v>
      </c>
      <c r="B106" s="152"/>
      <c r="C106" s="153" t="e">
        <f>C100/C101</f>
        <v>#DIV/0!</v>
      </c>
      <c r="D106" s="153" t="e">
        <f aca="true" t="shared" si="42" ref="D106:K106">D100/D101</f>
        <v>#DIV/0!</v>
      </c>
      <c r="E106" s="153" t="e">
        <f t="shared" si="42"/>
        <v>#DIV/0!</v>
      </c>
      <c r="F106" s="153" t="e">
        <f t="shared" si="42"/>
        <v>#DIV/0!</v>
      </c>
      <c r="G106" s="153" t="e">
        <f t="shared" si="42"/>
        <v>#DIV/0!</v>
      </c>
      <c r="H106" s="153" t="e">
        <f t="shared" si="42"/>
        <v>#DIV/0!</v>
      </c>
      <c r="I106" s="153" t="e">
        <f t="shared" si="42"/>
        <v>#DIV/0!</v>
      </c>
      <c r="J106" s="153" t="e">
        <f t="shared" si="42"/>
        <v>#DIV/0!</v>
      </c>
      <c r="K106" s="153" t="e">
        <f t="shared" si="42"/>
        <v>#DIV/0!</v>
      </c>
      <c r="L106" s="1"/>
    </row>
    <row r="107" spans="1:12" ht="15.75">
      <c r="A107" s="4" t="s">
        <v>494</v>
      </c>
      <c r="B107" s="140"/>
      <c r="C107" s="5" t="e">
        <f>IF(C106&lt;3,1,IF(C106&lt;5,2,IF(C106&lt;12,3,IF(C106&lt;30,4,IF(C106&gt;=30,5," ")))))</f>
        <v>#DIV/0!</v>
      </c>
      <c r="D107" s="5" t="e">
        <f aca="true" t="shared" si="43" ref="D107:K107">IF(D106&lt;3,1,IF(D106&lt;5,2,IF(D106&lt;12,3,IF(D106&lt;30,4,IF(D106&gt;=30,5," ")))))</f>
        <v>#DIV/0!</v>
      </c>
      <c r="E107" s="5" t="e">
        <f t="shared" si="43"/>
        <v>#DIV/0!</v>
      </c>
      <c r="F107" s="5" t="e">
        <f t="shared" si="43"/>
        <v>#DIV/0!</v>
      </c>
      <c r="G107" s="5" t="e">
        <f t="shared" si="43"/>
        <v>#DIV/0!</v>
      </c>
      <c r="H107" s="5" t="e">
        <f t="shared" si="43"/>
        <v>#DIV/0!</v>
      </c>
      <c r="I107" s="5" t="e">
        <f t="shared" si="43"/>
        <v>#DIV/0!</v>
      </c>
      <c r="J107" s="5" t="e">
        <f t="shared" si="43"/>
        <v>#DIV/0!</v>
      </c>
      <c r="K107" s="5" t="e">
        <f t="shared" si="43"/>
        <v>#DIV/0!</v>
      </c>
      <c r="L107" s="1"/>
    </row>
    <row r="108" spans="1:12" ht="15.75">
      <c r="A108" s="152" t="s">
        <v>502</v>
      </c>
      <c r="B108" s="152"/>
      <c r="C108" s="155" t="e">
        <f>C102/C99</f>
        <v>#DIV/0!</v>
      </c>
      <c r="D108" s="155" t="e">
        <f aca="true" t="shared" si="44" ref="D108:K108">D102/D99</f>
        <v>#DIV/0!</v>
      </c>
      <c r="E108" s="155" t="e">
        <f t="shared" si="44"/>
        <v>#DIV/0!</v>
      </c>
      <c r="F108" s="155">
        <f t="shared" si="44"/>
        <v>0.17592339419993244</v>
      </c>
      <c r="G108" s="155">
        <f t="shared" si="44"/>
        <v>0.23979539407877018</v>
      </c>
      <c r="H108" s="155">
        <f t="shared" si="44"/>
        <v>0.2646484054807114</v>
      </c>
      <c r="I108" s="155">
        <f t="shared" si="44"/>
        <v>0.302051025871132</v>
      </c>
      <c r="J108" s="155">
        <f t="shared" si="44"/>
        <v>0.25789724484467413</v>
      </c>
      <c r="K108" s="155">
        <f t="shared" si="44"/>
        <v>0.24040937628274336</v>
      </c>
      <c r="L108" s="1"/>
    </row>
    <row r="109" spans="1:12" ht="15.75">
      <c r="A109" s="4" t="s">
        <v>495</v>
      </c>
      <c r="B109" s="140"/>
      <c r="C109" s="5" t="e">
        <f>IF(C108&gt;10%,1,IF(C108&gt;8%,2,IF(C108&gt;5%,3,IF(C108&gt;0%,4,IF(C108&lt;=0%,5," ")))))</f>
        <v>#DIV/0!</v>
      </c>
      <c r="D109" s="5" t="e">
        <f aca="true" t="shared" si="45" ref="D109:K109">IF(D108&gt;10%,1,IF(D108&gt;8%,2,IF(D108&gt;5%,3,IF(D108&gt;0%,4,IF(D108&lt;=0%,5," ")))))</f>
        <v>#DIV/0!</v>
      </c>
      <c r="E109" s="5" t="e">
        <f t="shared" si="45"/>
        <v>#DIV/0!</v>
      </c>
      <c r="F109" s="5">
        <f t="shared" si="45"/>
        <v>1</v>
      </c>
      <c r="G109" s="5">
        <f t="shared" si="45"/>
        <v>1</v>
      </c>
      <c r="H109" s="5">
        <f t="shared" si="45"/>
        <v>1</v>
      </c>
      <c r="I109" s="5">
        <f t="shared" si="45"/>
        <v>1</v>
      </c>
      <c r="J109" s="5">
        <f t="shared" si="45"/>
        <v>1</v>
      </c>
      <c r="K109" s="5">
        <f t="shared" si="45"/>
        <v>1</v>
      </c>
      <c r="L109" s="1"/>
    </row>
    <row r="110" spans="1:12" ht="15.75">
      <c r="A110" s="152" t="s">
        <v>522</v>
      </c>
      <c r="B110" s="152"/>
      <c r="C110" s="155" t="e">
        <f>C101/C103</f>
        <v>#DIV/0!</v>
      </c>
      <c r="D110" s="155" t="e">
        <f aca="true" t="shared" si="46" ref="D110:K110">D101/D103</f>
        <v>#DIV/0!</v>
      </c>
      <c r="E110" s="155" t="e">
        <f t="shared" si="46"/>
        <v>#DIV/0!</v>
      </c>
      <c r="F110" s="155">
        <f t="shared" si="46"/>
        <v>0</v>
      </c>
      <c r="G110" s="155">
        <f t="shared" si="46"/>
        <v>0</v>
      </c>
      <c r="H110" s="155">
        <f t="shared" si="46"/>
        <v>0</v>
      </c>
      <c r="I110" s="155">
        <f t="shared" si="46"/>
        <v>0</v>
      </c>
      <c r="J110" s="155">
        <f t="shared" si="46"/>
        <v>0</v>
      </c>
      <c r="K110" s="155">
        <f t="shared" si="46"/>
        <v>0</v>
      </c>
      <c r="L110" s="1"/>
    </row>
    <row r="111" spans="1:12" ht="15.75">
      <c r="A111" s="4" t="s">
        <v>496</v>
      </c>
      <c r="B111" s="140"/>
      <c r="C111" s="5" t="e">
        <f>IF(C110&gt;15%,1,IF(C110&gt;12%,2,IF(C110&gt;8%,3,IF(C110&gt;0%,4,IF(C110&lt;=0%,5," ")))))</f>
        <v>#DIV/0!</v>
      </c>
      <c r="D111" s="5" t="e">
        <f aca="true" t="shared" si="47" ref="D111:K111">IF(D110&gt;15%,1,IF(D110&gt;12%,2,IF(D110&gt;8%,3,IF(D110&gt;0%,4,IF(D110&lt;=0%,5," ")))))</f>
        <v>#DIV/0!</v>
      </c>
      <c r="E111" s="5" t="e">
        <f t="shared" si="47"/>
        <v>#DIV/0!</v>
      </c>
      <c r="F111" s="5">
        <f t="shared" si="47"/>
        <v>5</v>
      </c>
      <c r="G111" s="5">
        <f t="shared" si="47"/>
        <v>5</v>
      </c>
      <c r="H111" s="5">
        <f t="shared" si="47"/>
        <v>5</v>
      </c>
      <c r="I111" s="5">
        <f t="shared" si="47"/>
        <v>5</v>
      </c>
      <c r="J111" s="5">
        <f t="shared" si="47"/>
        <v>5</v>
      </c>
      <c r="K111" s="5">
        <f t="shared" si="47"/>
        <v>5</v>
      </c>
      <c r="L111" s="1"/>
    </row>
    <row r="112" spans="1:12" ht="15.75">
      <c r="A112" s="140" t="s">
        <v>497</v>
      </c>
      <c r="B112" s="140"/>
      <c r="C112" s="141" t="e">
        <f>AVERAGE(C105,C107,C109,C111)</f>
        <v>#DIV/0!</v>
      </c>
      <c r="D112" s="141" t="e">
        <f aca="true" t="shared" si="48" ref="D112:K112">AVERAGE(D105,D107,D109,D111)</f>
        <v>#DIV/0!</v>
      </c>
      <c r="E112" s="141" t="e">
        <f t="shared" si="48"/>
        <v>#DIV/0!</v>
      </c>
      <c r="F112" s="141" t="e">
        <f t="shared" si="48"/>
        <v>#DIV/0!</v>
      </c>
      <c r="G112" s="141" t="e">
        <f t="shared" si="48"/>
        <v>#DIV/0!</v>
      </c>
      <c r="H112" s="141" t="e">
        <f t="shared" si="48"/>
        <v>#DIV/0!</v>
      </c>
      <c r="I112" s="141" t="e">
        <f t="shared" si="48"/>
        <v>#DIV/0!</v>
      </c>
      <c r="J112" s="141" t="e">
        <f t="shared" si="48"/>
        <v>#DIV/0!</v>
      </c>
      <c r="K112" s="141" t="e">
        <f t="shared" si="48"/>
        <v>#DIV/0!</v>
      </c>
      <c r="L112" s="1"/>
    </row>
    <row r="113" spans="1:12" ht="15.75">
      <c r="A113" s="140" t="s">
        <v>498</v>
      </c>
      <c r="B113" s="140"/>
      <c r="C113" s="141" t="e">
        <f>IF(C112&lt;2,"bonitní podnik","bankrotní podnik")</f>
        <v>#DIV/0!</v>
      </c>
      <c r="D113" s="141" t="e">
        <f aca="true" t="shared" si="49" ref="D113:K113">IF(D112&lt;2,"bonitní podnik","bankrotní podnik")</f>
        <v>#DIV/0!</v>
      </c>
      <c r="E113" s="141" t="e">
        <f t="shared" si="49"/>
        <v>#DIV/0!</v>
      </c>
      <c r="F113" s="141" t="e">
        <f t="shared" si="49"/>
        <v>#DIV/0!</v>
      </c>
      <c r="G113" s="141" t="e">
        <f t="shared" si="49"/>
        <v>#DIV/0!</v>
      </c>
      <c r="H113" s="141" t="e">
        <f t="shared" si="49"/>
        <v>#DIV/0!</v>
      </c>
      <c r="I113" s="141" t="e">
        <f t="shared" si="49"/>
        <v>#DIV/0!</v>
      </c>
      <c r="J113" s="141" t="e">
        <f t="shared" si="49"/>
        <v>#DIV/0!</v>
      </c>
      <c r="K113" s="141" t="e">
        <f t="shared" si="49"/>
        <v>#DIV/0!</v>
      </c>
      <c r="L113" s="1"/>
    </row>
    <row r="114" spans="1:12" ht="15.75">
      <c r="A114" s="4"/>
      <c r="B114" s="4"/>
      <c r="C114" s="5"/>
      <c r="D114" s="5"/>
      <c r="E114" s="5"/>
      <c r="F114" s="5"/>
      <c r="G114" s="5"/>
      <c r="H114" s="5"/>
      <c r="I114" s="5"/>
      <c r="J114" s="5"/>
      <c r="K114" s="5"/>
      <c r="L114" s="1"/>
    </row>
    <row r="115" spans="1:12" ht="15.75">
      <c r="A115" s="142" t="s">
        <v>526</v>
      </c>
      <c r="B115" s="4"/>
      <c r="C115" s="5"/>
      <c r="D115" s="5"/>
      <c r="E115" s="5"/>
      <c r="F115" s="5"/>
      <c r="G115" s="5"/>
      <c r="H115" s="5"/>
      <c r="I115" s="5"/>
      <c r="J115" s="5"/>
      <c r="K115" s="5"/>
      <c r="L115" s="1"/>
    </row>
    <row r="116" spans="1:12" ht="15.75">
      <c r="A116" s="4" t="s">
        <v>23</v>
      </c>
      <c r="B116" s="126" t="s">
        <v>474</v>
      </c>
      <c r="C116" s="127">
        <f>Rozvaha!C78</f>
        <v>0</v>
      </c>
      <c r="D116" s="127">
        <f>Rozvaha!D78</f>
        <v>0</v>
      </c>
      <c r="E116" s="127">
        <f>Rozvaha!E78</f>
        <v>0</v>
      </c>
      <c r="F116" s="127">
        <f>Rozvaha!F78</f>
        <v>5988694</v>
      </c>
      <c r="G116" s="127">
        <f>Rozvaha!G78</f>
        <v>6915074</v>
      </c>
      <c r="H116" s="127">
        <f>Rozvaha!H78</f>
        <v>7963963</v>
      </c>
      <c r="I116" s="127">
        <f>Rozvaha!I78</f>
        <v>9445956</v>
      </c>
      <c r="J116" s="127">
        <f>Rozvaha!J78</f>
        <v>10943105</v>
      </c>
      <c r="K116" s="127">
        <f>Rozvaha!K78</f>
        <v>12811435</v>
      </c>
      <c r="L116" s="1"/>
    </row>
    <row r="117" spans="1:12" ht="15.75">
      <c r="A117" s="4" t="s">
        <v>13</v>
      </c>
      <c r="B117" s="126" t="s">
        <v>464</v>
      </c>
      <c r="C117" s="127">
        <f>Rozvaha!C8</f>
        <v>0</v>
      </c>
      <c r="D117" s="127">
        <f>Rozvaha!D8</f>
        <v>0</v>
      </c>
      <c r="E117" s="127">
        <f>Rozvaha!E8</f>
        <v>0</v>
      </c>
      <c r="F117" s="127">
        <f>Rozvaha!F8</f>
        <v>15170444</v>
      </c>
      <c r="G117" s="127">
        <f>Rozvaha!G8</f>
        <v>15034951</v>
      </c>
      <c r="H117" s="127">
        <f>Rozvaha!H8</f>
        <v>15707085</v>
      </c>
      <c r="I117" s="127">
        <f>Rozvaha!I8</f>
        <v>15075529</v>
      </c>
      <c r="J117" s="127">
        <f>Rozvaha!J8</f>
        <v>18041197</v>
      </c>
      <c r="K117" s="127">
        <f>Rozvaha!K8</f>
        <v>19462681</v>
      </c>
      <c r="L117" s="1"/>
    </row>
    <row r="118" spans="1:12" ht="15.75">
      <c r="A118" s="4" t="s">
        <v>14</v>
      </c>
      <c r="B118" s="126" t="s">
        <v>476</v>
      </c>
      <c r="C118" s="127">
        <f>Rozvaha!C101+Rozvaha!C112</f>
        <v>0</v>
      </c>
      <c r="D118" s="127">
        <f>Rozvaha!D101+Rozvaha!D112</f>
        <v>0</v>
      </c>
      <c r="E118" s="127">
        <f>Rozvaha!E101+Rozvaha!E112</f>
        <v>0</v>
      </c>
      <c r="F118" s="127">
        <f>Rozvaha!F101+Rozvaha!F112</f>
        <v>4222251</v>
      </c>
      <c r="G118" s="127">
        <f>Rozvaha!G101+Rozvaha!G112</f>
        <v>3627205</v>
      </c>
      <c r="H118" s="127">
        <f>Rozvaha!H101+Rozvaha!H112</f>
        <v>3657082</v>
      </c>
      <c r="I118" s="127">
        <f>Rozvaha!I101+Rozvaha!I112</f>
        <v>4040872</v>
      </c>
      <c r="J118" s="127">
        <f>Rozvaha!J101+Rozvaha!J112</f>
        <v>5722243</v>
      </c>
      <c r="K118" s="127">
        <f>Rozvaha!K101+Rozvaha!K112</f>
        <v>3898769</v>
      </c>
      <c r="L118" s="1"/>
    </row>
    <row r="119" spans="1:12" ht="15.75">
      <c r="A119" s="4" t="s">
        <v>15</v>
      </c>
      <c r="B119" s="126" t="s">
        <v>478</v>
      </c>
      <c r="C119" s="127">
        <f>Rozvaha!C30+Rozvaha!C65</f>
        <v>0</v>
      </c>
      <c r="D119" s="127">
        <f>Rozvaha!D30+Rozvaha!D65</f>
        <v>0</v>
      </c>
      <c r="E119" s="127">
        <f>Rozvaha!E30+Rozvaha!E65</f>
        <v>0</v>
      </c>
      <c r="F119" s="127">
        <f>Rozvaha!F30+Rozvaha!F65</f>
        <v>119074</v>
      </c>
      <c r="G119" s="127">
        <f>Rozvaha!G30+Rozvaha!G65</f>
        <v>81122</v>
      </c>
      <c r="H119" s="127">
        <f>Rozvaha!H30+Rozvaha!H65</f>
        <v>211087</v>
      </c>
      <c r="I119" s="127">
        <f>Rozvaha!I30+Rozvaha!I65</f>
        <v>63430</v>
      </c>
      <c r="J119" s="127">
        <f>Rozvaha!J30+Rozvaha!J65</f>
        <v>61503</v>
      </c>
      <c r="K119" s="127">
        <f>Rozvaha!K30+Rozvaha!K65</f>
        <v>177003</v>
      </c>
      <c r="L119" s="1"/>
    </row>
    <row r="120" spans="1:12" ht="15.75">
      <c r="A120" s="4" t="s">
        <v>41</v>
      </c>
      <c r="B120" s="126" t="s">
        <v>471</v>
      </c>
      <c r="C120" s="127">
        <f>'Cash Flow'!C43</f>
        <v>0</v>
      </c>
      <c r="D120" s="127">
        <f>'Cash Flow'!D43</f>
        <v>0</v>
      </c>
      <c r="E120" s="127">
        <f>'Cash Flow'!E43</f>
        <v>0</v>
      </c>
      <c r="F120" s="127">
        <f>'Cash Flow'!F43</f>
        <v>0</v>
      </c>
      <c r="G120" s="127">
        <f>'Cash Flow'!G43</f>
        <v>0</v>
      </c>
      <c r="H120" s="127">
        <f>'Cash Flow'!H43</f>
        <v>0</v>
      </c>
      <c r="I120" s="127">
        <f>'Cash Flow'!I43</f>
        <v>0</v>
      </c>
      <c r="J120" s="127">
        <f>'Cash Flow'!J43</f>
        <v>0</v>
      </c>
      <c r="K120" s="127">
        <f>'Cash Flow'!K43</f>
        <v>0</v>
      </c>
      <c r="L120" s="1"/>
    </row>
    <row r="121" spans="1:12" ht="15.75">
      <c r="A121" s="4" t="s">
        <v>12</v>
      </c>
      <c r="B121" s="126" t="s">
        <v>467</v>
      </c>
      <c r="C121" s="127">
        <f>VZZ!C8+VZZ!C12</f>
        <v>0</v>
      </c>
      <c r="D121" s="127">
        <f>VZZ!D8+VZZ!D12</f>
        <v>0</v>
      </c>
      <c r="E121" s="127">
        <f>VZZ!E8+VZZ!E12</f>
        <v>0</v>
      </c>
      <c r="F121" s="127">
        <f>VZZ!F8+VZZ!F12</f>
        <v>10354393</v>
      </c>
      <c r="G121" s="127">
        <f>VZZ!G8+VZZ!G12</f>
        <v>12570858</v>
      </c>
      <c r="H121" s="127">
        <f>VZZ!H8+VZZ!H12</f>
        <v>13087358</v>
      </c>
      <c r="I121" s="127">
        <f>VZZ!I8+VZZ!I12</f>
        <v>13549629</v>
      </c>
      <c r="J121" s="127">
        <f>VZZ!J8+VZZ!J12</f>
        <v>14418766</v>
      </c>
      <c r="K121" s="127">
        <f>VZZ!K8+VZZ!K12</f>
        <v>15684650</v>
      </c>
      <c r="L121" s="1"/>
    </row>
    <row r="122" spans="1:12" ht="15.75">
      <c r="A122" s="4" t="s">
        <v>42</v>
      </c>
      <c r="B122" s="126" t="s">
        <v>465</v>
      </c>
      <c r="C122" s="127">
        <f>VZZ!C69</f>
        <v>0</v>
      </c>
      <c r="D122" s="127">
        <f>VZZ!D69</f>
        <v>0</v>
      </c>
      <c r="E122" s="127">
        <f>VZZ!E69</f>
        <v>0</v>
      </c>
      <c r="F122" s="127">
        <f>VZZ!F69</f>
        <v>1637348</v>
      </c>
      <c r="G122" s="127">
        <f>VZZ!G69</f>
        <v>2826213</v>
      </c>
      <c r="H122" s="127">
        <f>VZZ!H69</f>
        <v>2962226</v>
      </c>
      <c r="I122" s="127">
        <f>VZZ!I69</f>
        <v>3377000</v>
      </c>
      <c r="J122" s="127">
        <f>VZZ!J69</f>
        <v>3464574</v>
      </c>
      <c r="K122" s="127">
        <f>VZZ!K69</f>
        <v>3882196</v>
      </c>
      <c r="L122" s="1"/>
    </row>
    <row r="123" spans="1:12" ht="15.75">
      <c r="A123" s="4" t="s">
        <v>1</v>
      </c>
      <c r="B123" s="126" t="s">
        <v>473</v>
      </c>
      <c r="C123" s="127">
        <f>VZZ!C52</f>
        <v>0</v>
      </c>
      <c r="D123" s="127">
        <f>VZZ!D52</f>
        <v>0</v>
      </c>
      <c r="E123" s="127">
        <f>VZZ!E52</f>
        <v>0</v>
      </c>
      <c r="F123" s="127">
        <f>VZZ!F52</f>
        <v>248648</v>
      </c>
      <c r="G123" s="127">
        <f>VZZ!G52</f>
        <v>230050</v>
      </c>
      <c r="H123" s="127">
        <f>VZZ!H52</f>
        <v>187749</v>
      </c>
      <c r="I123" s="127">
        <f>VZZ!I52</f>
        <v>52484</v>
      </c>
      <c r="J123" s="127">
        <f>VZZ!J52</f>
        <v>60952</v>
      </c>
      <c r="K123" s="127">
        <f>VZZ!K52</f>
        <v>85076</v>
      </c>
      <c r="L123" s="1"/>
    </row>
    <row r="124" spans="1:12" ht="15.75">
      <c r="A124" s="4" t="s">
        <v>16</v>
      </c>
      <c r="B124" s="126" t="s">
        <v>484</v>
      </c>
      <c r="C124" s="5">
        <f>Rozvaha!C140</f>
        <v>0</v>
      </c>
      <c r="D124" s="5">
        <f>Rozvaha!D140</f>
        <v>0</v>
      </c>
      <c r="E124" s="5">
        <f>Rozvaha!E140</f>
        <v>0</v>
      </c>
      <c r="F124" s="5">
        <f>Rozvaha!F140</f>
        <v>0</v>
      </c>
      <c r="G124" s="5">
        <f>Rozvaha!G140</f>
        <v>0</v>
      </c>
      <c r="H124" s="5">
        <f>Rozvaha!H140</f>
        <v>0</v>
      </c>
      <c r="I124" s="5">
        <f>Rozvaha!I140</f>
        <v>0</v>
      </c>
      <c r="J124" s="5">
        <f>Rozvaha!J140</f>
        <v>0</v>
      </c>
      <c r="K124" s="5">
        <f>Rozvaha!K140</f>
        <v>0</v>
      </c>
      <c r="L124" s="1"/>
    </row>
    <row r="125" spans="1:12" ht="15.75">
      <c r="A125" s="152" t="s">
        <v>520</v>
      </c>
      <c r="B125" s="152"/>
      <c r="C125" s="155" t="e">
        <f>C116/C117</f>
        <v>#DIV/0!</v>
      </c>
      <c r="D125" s="155" t="e">
        <f aca="true" t="shared" si="50" ref="D125:K125">D116/D117</f>
        <v>#DIV/0!</v>
      </c>
      <c r="E125" s="155" t="e">
        <f t="shared" si="50"/>
        <v>#DIV/0!</v>
      </c>
      <c r="F125" s="155">
        <f t="shared" si="50"/>
        <v>0.39476062796843653</v>
      </c>
      <c r="G125" s="155">
        <f t="shared" si="50"/>
        <v>0.45993325817955777</v>
      </c>
      <c r="H125" s="155">
        <f t="shared" si="50"/>
        <v>0.5070299804196641</v>
      </c>
      <c r="I125" s="155">
        <f t="shared" si="50"/>
        <v>0.6265754256450967</v>
      </c>
      <c r="J125" s="155">
        <f t="shared" si="50"/>
        <v>0.6065620257901956</v>
      </c>
      <c r="K125" s="155">
        <f t="shared" si="50"/>
        <v>0.6582564344552531</v>
      </c>
      <c r="L125" s="1"/>
    </row>
    <row r="126" spans="1:12" ht="15.75">
      <c r="A126" s="4" t="s">
        <v>493</v>
      </c>
      <c r="B126" s="140"/>
      <c r="C126" s="5" t="e">
        <f>IF(C125&lt;20%,1,IF(C125&lt;40%,2,IF(C125&lt;60%,3,IF(C125&lt;80%,4,IF(C125&gt;=80%,5," ")))))</f>
        <v>#DIV/0!</v>
      </c>
      <c r="D126" s="5" t="e">
        <f aca="true" t="shared" si="51" ref="D126:K126">IF(D125&lt;20%,1,IF(D125&lt;40%,2,IF(D125&lt;60%,3,IF(D125&lt;80%,4,IF(D125&gt;=80%,5," ")))))</f>
        <v>#DIV/0!</v>
      </c>
      <c r="E126" s="5" t="e">
        <f t="shared" si="51"/>
        <v>#DIV/0!</v>
      </c>
      <c r="F126" s="5">
        <f t="shared" si="51"/>
        <v>2</v>
      </c>
      <c r="G126" s="5">
        <f t="shared" si="51"/>
        <v>3</v>
      </c>
      <c r="H126" s="5">
        <f t="shared" si="51"/>
        <v>3</v>
      </c>
      <c r="I126" s="5">
        <f t="shared" si="51"/>
        <v>4</v>
      </c>
      <c r="J126" s="5">
        <f t="shared" si="51"/>
        <v>4</v>
      </c>
      <c r="K126" s="5">
        <f t="shared" si="51"/>
        <v>4</v>
      </c>
      <c r="L126" s="1"/>
    </row>
    <row r="127" spans="1:12" ht="31.5">
      <c r="A127" s="151" t="s">
        <v>523</v>
      </c>
      <c r="B127" s="152"/>
      <c r="C127" s="155" t="e">
        <f>(C118-C119)/C120</f>
        <v>#DIV/0!</v>
      </c>
      <c r="D127" s="155" t="e">
        <f aca="true" t="shared" si="52" ref="D127:K127">(D118-D119)/D120</f>
        <v>#DIV/0!</v>
      </c>
      <c r="E127" s="155" t="e">
        <f t="shared" si="52"/>
        <v>#DIV/0!</v>
      </c>
      <c r="F127" s="155" t="e">
        <f t="shared" si="52"/>
        <v>#DIV/0!</v>
      </c>
      <c r="G127" s="155" t="e">
        <f t="shared" si="52"/>
        <v>#DIV/0!</v>
      </c>
      <c r="H127" s="155" t="e">
        <f t="shared" si="52"/>
        <v>#DIV/0!</v>
      </c>
      <c r="I127" s="155" t="e">
        <f t="shared" si="52"/>
        <v>#DIV/0!</v>
      </c>
      <c r="J127" s="155" t="e">
        <f t="shared" si="52"/>
        <v>#DIV/0!</v>
      </c>
      <c r="K127" s="155" t="e">
        <f t="shared" si="52"/>
        <v>#DIV/0!</v>
      </c>
      <c r="L127" s="1"/>
    </row>
    <row r="128" spans="1:12" ht="15.75">
      <c r="A128" s="4" t="s">
        <v>494</v>
      </c>
      <c r="B128" s="140"/>
      <c r="C128" s="5" t="e">
        <f>IF(C127&lt;20%,1,IF(C127&lt;40%,2,IF(C127&lt;60%,3,IF(C127&lt;80%,4,IF(C127&gt;=80%,5," ")))))</f>
        <v>#DIV/0!</v>
      </c>
      <c r="D128" s="5" t="e">
        <f aca="true" t="shared" si="53" ref="D128:K128">IF(D127&lt;20%,1,IF(D127&lt;40%,2,IF(D127&lt;60%,3,IF(D127&lt;80%,4,IF(D127&gt;=80%,5," ")))))</f>
        <v>#DIV/0!</v>
      </c>
      <c r="E128" s="5" t="e">
        <f t="shared" si="53"/>
        <v>#DIV/0!</v>
      </c>
      <c r="F128" s="5" t="e">
        <f t="shared" si="53"/>
        <v>#DIV/0!</v>
      </c>
      <c r="G128" s="5" t="e">
        <f t="shared" si="53"/>
        <v>#DIV/0!</v>
      </c>
      <c r="H128" s="5" t="e">
        <f t="shared" si="53"/>
        <v>#DIV/0!</v>
      </c>
      <c r="I128" s="5" t="e">
        <f t="shared" si="53"/>
        <v>#DIV/0!</v>
      </c>
      <c r="J128" s="5" t="e">
        <f t="shared" si="53"/>
        <v>#DIV/0!</v>
      </c>
      <c r="K128" s="5" t="e">
        <f t="shared" si="53"/>
        <v>#DIV/0!</v>
      </c>
      <c r="L128" s="1"/>
    </row>
    <row r="129" spans="1:12" ht="15.75">
      <c r="A129" s="152" t="s">
        <v>524</v>
      </c>
      <c r="B129" s="152"/>
      <c r="C129" s="155" t="e">
        <f>C120/C121</f>
        <v>#DIV/0!</v>
      </c>
      <c r="D129" s="155" t="e">
        <f aca="true" t="shared" si="54" ref="D129:K129">D120/D121</f>
        <v>#DIV/0!</v>
      </c>
      <c r="E129" s="155" t="e">
        <f t="shared" si="54"/>
        <v>#DIV/0!</v>
      </c>
      <c r="F129" s="155">
        <f t="shared" si="54"/>
        <v>0</v>
      </c>
      <c r="G129" s="155">
        <f t="shared" si="54"/>
        <v>0</v>
      </c>
      <c r="H129" s="155">
        <f t="shared" si="54"/>
        <v>0</v>
      </c>
      <c r="I129" s="155">
        <f t="shared" si="54"/>
        <v>0</v>
      </c>
      <c r="J129" s="155">
        <f t="shared" si="54"/>
        <v>0</v>
      </c>
      <c r="K129" s="155">
        <f t="shared" si="54"/>
        <v>0</v>
      </c>
      <c r="L129" s="1"/>
    </row>
    <row r="130" spans="1:12" ht="15.75">
      <c r="A130" s="4" t="s">
        <v>495</v>
      </c>
      <c r="B130" s="140"/>
      <c r="C130" s="5" t="e">
        <f>IF(C129&lt;20%,1,IF(C129&lt;40%,2,IF(C129&lt;60%,3,IF(C129&lt;80%,4,IF(C129&gt;=80%,5," ")))))</f>
        <v>#DIV/0!</v>
      </c>
      <c r="D130" s="5" t="e">
        <f aca="true" t="shared" si="55" ref="D130:K130">IF(D129&lt;20%,1,IF(D129&lt;40%,2,IF(D129&lt;60%,3,IF(D129&lt;80%,4,IF(D129&gt;=80%,5," ")))))</f>
        <v>#DIV/0!</v>
      </c>
      <c r="E130" s="5" t="e">
        <f t="shared" si="55"/>
        <v>#DIV/0!</v>
      </c>
      <c r="F130" s="5">
        <f t="shared" si="55"/>
        <v>1</v>
      </c>
      <c r="G130" s="5">
        <f t="shared" si="55"/>
        <v>1</v>
      </c>
      <c r="H130" s="5">
        <f t="shared" si="55"/>
        <v>1</v>
      </c>
      <c r="I130" s="5">
        <f t="shared" si="55"/>
        <v>1</v>
      </c>
      <c r="J130" s="5">
        <f t="shared" si="55"/>
        <v>1</v>
      </c>
      <c r="K130" s="5">
        <f t="shared" si="55"/>
        <v>1</v>
      </c>
      <c r="L130" s="1"/>
    </row>
    <row r="131" spans="1:12" ht="31.5">
      <c r="A131" s="151" t="s">
        <v>525</v>
      </c>
      <c r="B131" s="152"/>
      <c r="C131" s="156" t="e">
        <f>(C122+C123*(1-C124))/C117</f>
        <v>#DIV/0!</v>
      </c>
      <c r="D131" s="156" t="e">
        <f aca="true" t="shared" si="56" ref="D131:K131">(D122+D123*(1-D124))/D117</f>
        <v>#DIV/0!</v>
      </c>
      <c r="E131" s="156" t="e">
        <f t="shared" si="56"/>
        <v>#DIV/0!</v>
      </c>
      <c r="F131" s="156">
        <f t="shared" si="56"/>
        <v>0.12432042199951432</v>
      </c>
      <c r="G131" s="156">
        <f t="shared" si="56"/>
        <v>0.20327721719877903</v>
      </c>
      <c r="H131" s="156">
        <f t="shared" si="56"/>
        <v>0.20054484966497602</v>
      </c>
      <c r="I131" s="156">
        <f t="shared" si="56"/>
        <v>0.22748680991559234</v>
      </c>
      <c r="J131" s="156">
        <f t="shared" si="56"/>
        <v>0.19541530420625638</v>
      </c>
      <c r="K131" s="156">
        <f t="shared" si="56"/>
        <v>0.20383995401250218</v>
      </c>
      <c r="L131" s="1"/>
    </row>
    <row r="132" spans="1:12" ht="15.75">
      <c r="A132" s="4" t="s">
        <v>496</v>
      </c>
      <c r="B132" s="4"/>
      <c r="C132" s="5" t="e">
        <f>IF(C131&lt;20%,1,IF(C131&lt;40%,2,IF(C131&lt;60%,3,IF(C131&lt;80%,4,IF(C131&gt;=80%,5," ")))))</f>
        <v>#DIV/0!</v>
      </c>
      <c r="D132" s="5" t="e">
        <f aca="true" t="shared" si="57" ref="D132:K132">IF(D131&lt;20%,1,IF(D131&lt;40%,2,IF(D131&lt;60%,3,IF(D131&lt;80%,4,IF(D131&gt;=80%,5," ")))))</f>
        <v>#DIV/0!</v>
      </c>
      <c r="E132" s="5" t="e">
        <f t="shared" si="57"/>
        <v>#DIV/0!</v>
      </c>
      <c r="F132" s="5">
        <f t="shared" si="57"/>
        <v>1</v>
      </c>
      <c r="G132" s="5">
        <f t="shared" si="57"/>
        <v>2</v>
      </c>
      <c r="H132" s="5">
        <f t="shared" si="57"/>
        <v>2</v>
      </c>
      <c r="I132" s="5">
        <f t="shared" si="57"/>
        <v>2</v>
      </c>
      <c r="J132" s="5">
        <f t="shared" si="57"/>
        <v>1</v>
      </c>
      <c r="K132" s="5">
        <f t="shared" si="57"/>
        <v>2</v>
      </c>
      <c r="L132" s="1"/>
    </row>
    <row r="133" spans="1:12" ht="15.75">
      <c r="A133" s="140" t="s">
        <v>497</v>
      </c>
      <c r="B133" s="4"/>
      <c r="C133" s="141" t="e">
        <f aca="true" t="shared" si="58" ref="C133:K133">AVERAGE(C126,C128,C130,C132)</f>
        <v>#DIV/0!</v>
      </c>
      <c r="D133" s="141" t="e">
        <f t="shared" si="58"/>
        <v>#DIV/0!</v>
      </c>
      <c r="E133" s="141" t="e">
        <f t="shared" si="58"/>
        <v>#DIV/0!</v>
      </c>
      <c r="F133" s="141" t="e">
        <f t="shared" si="58"/>
        <v>#DIV/0!</v>
      </c>
      <c r="G133" s="141" t="e">
        <f t="shared" si="58"/>
        <v>#DIV/0!</v>
      </c>
      <c r="H133" s="141" t="e">
        <f t="shared" si="58"/>
        <v>#DIV/0!</v>
      </c>
      <c r="I133" s="141" t="e">
        <f t="shared" si="58"/>
        <v>#DIV/0!</v>
      </c>
      <c r="J133" s="141" t="e">
        <f t="shared" si="58"/>
        <v>#DIV/0!</v>
      </c>
      <c r="K133" s="141" t="e">
        <f t="shared" si="58"/>
        <v>#DIV/0!</v>
      </c>
      <c r="L133" s="1"/>
    </row>
    <row r="134" spans="1:12" ht="15.75">
      <c r="A134" s="140" t="s">
        <v>498</v>
      </c>
      <c r="B134" s="143"/>
      <c r="C134" s="5" t="e">
        <f>IF(C133&lt;1,"velmi špatný podnik",IF(C133&lt;2,"špatný podnik",IF(C133&lt;3,"průměrný podnik",IF(C133&lt;4,"dobrý podnik",IF(C133&gt;=4,"velmi dobrý podnik"," ")))))</f>
        <v>#DIV/0!</v>
      </c>
      <c r="D134" s="5" t="e">
        <f aca="true" t="shared" si="59" ref="D134:K134">IF(D133&lt;1,"velmi špatný podnik",IF(D133&lt;2,"špatný podnik",IF(D133&lt;3,"průměrný podnik",IF(D133&lt;4,"dobrý podnik",IF(D133&gt;=4,"velmi dobrý podnik"," ")))))</f>
        <v>#DIV/0!</v>
      </c>
      <c r="E134" s="5" t="e">
        <f t="shared" si="59"/>
        <v>#DIV/0!</v>
      </c>
      <c r="F134" s="5" t="e">
        <f t="shared" si="59"/>
        <v>#DIV/0!</v>
      </c>
      <c r="G134" s="5" t="e">
        <f t="shared" si="59"/>
        <v>#DIV/0!</v>
      </c>
      <c r="H134" s="5" t="e">
        <f t="shared" si="59"/>
        <v>#DIV/0!</v>
      </c>
      <c r="I134" s="5" t="e">
        <f t="shared" si="59"/>
        <v>#DIV/0!</v>
      </c>
      <c r="J134" s="5" t="e">
        <f t="shared" si="59"/>
        <v>#DIV/0!</v>
      </c>
      <c r="K134" s="5" t="e">
        <f t="shared" si="59"/>
        <v>#DIV/0!</v>
      </c>
      <c r="L134" s="1"/>
    </row>
    <row r="135" spans="1:12" ht="15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K135" s="143"/>
      <c r="L135" s="1"/>
    </row>
    <row r="136" spans="1:12" ht="18.75">
      <c r="A136" s="176" t="s">
        <v>9</v>
      </c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  <c r="L136" s="1"/>
    </row>
    <row r="137" spans="1:12" ht="15.75">
      <c r="A137" s="4" t="s">
        <v>471</v>
      </c>
      <c r="B137" s="126" t="s">
        <v>471</v>
      </c>
      <c r="C137" s="127">
        <f>'Cash Flow'!C43</f>
        <v>0</v>
      </c>
      <c r="D137" s="127">
        <f>'Cash Flow'!D43</f>
        <v>0</v>
      </c>
      <c r="E137" s="127">
        <f>'Cash Flow'!E43</f>
        <v>0</v>
      </c>
      <c r="F137" s="127">
        <f>'Cash Flow'!F43</f>
        <v>0</v>
      </c>
      <c r="G137" s="127">
        <f>'Cash Flow'!G43</f>
        <v>0</v>
      </c>
      <c r="H137" s="127">
        <f>'Cash Flow'!H43</f>
        <v>0</v>
      </c>
      <c r="I137" s="127">
        <f>'Cash Flow'!I43</f>
        <v>0</v>
      </c>
      <c r="J137" s="127">
        <f>'Cash Flow'!J43</f>
        <v>0</v>
      </c>
      <c r="K137" s="127">
        <f>'Cash Flow'!K43</f>
        <v>0</v>
      </c>
      <c r="L137" s="1"/>
    </row>
    <row r="138" spans="1:12" ht="15.75">
      <c r="A138" s="4" t="s">
        <v>482</v>
      </c>
      <c r="B138" s="126" t="s">
        <v>470</v>
      </c>
      <c r="C138" s="127">
        <f>Rozvaha!C95</f>
        <v>0</v>
      </c>
      <c r="D138" s="127">
        <f>Rozvaha!D95</f>
        <v>0</v>
      </c>
      <c r="E138" s="127">
        <f>Rozvaha!E95</f>
        <v>0</v>
      </c>
      <c r="F138" s="127">
        <f>Rozvaha!F95</f>
        <v>9161942</v>
      </c>
      <c r="G138" s="127">
        <f>Rozvaha!G95</f>
        <v>8105569</v>
      </c>
      <c r="H138" s="127">
        <f>Rozvaha!H95</f>
        <v>7733870</v>
      </c>
      <c r="I138" s="127">
        <f>Rozvaha!I95</f>
        <v>6627920</v>
      </c>
      <c r="J138" s="127">
        <f>Rozvaha!J95</f>
        <v>7095926</v>
      </c>
      <c r="K138" s="127">
        <f>Rozvaha!K95</f>
        <v>6648478</v>
      </c>
      <c r="L138" s="1"/>
    </row>
    <row r="139" spans="1:12" ht="15.75">
      <c r="A139" s="4" t="s">
        <v>0</v>
      </c>
      <c r="B139" s="126" t="s">
        <v>464</v>
      </c>
      <c r="C139" s="127">
        <f>Rozvaha!C8</f>
        <v>0</v>
      </c>
      <c r="D139" s="127">
        <f>Rozvaha!D8</f>
        <v>0</v>
      </c>
      <c r="E139" s="127">
        <f>Rozvaha!E8</f>
        <v>0</v>
      </c>
      <c r="F139" s="127">
        <f>Rozvaha!F8</f>
        <v>15170444</v>
      </c>
      <c r="G139" s="127">
        <f>Rozvaha!G8</f>
        <v>15034951</v>
      </c>
      <c r="H139" s="127">
        <f>Rozvaha!H8</f>
        <v>15707085</v>
      </c>
      <c r="I139" s="127">
        <f>Rozvaha!I8</f>
        <v>15075529</v>
      </c>
      <c r="J139" s="127">
        <f>Rozvaha!J8</f>
        <v>18041197</v>
      </c>
      <c r="K139" s="127">
        <f>Rozvaha!K8</f>
        <v>19462681</v>
      </c>
      <c r="L139" s="1"/>
    </row>
    <row r="140" spans="1:12" ht="15.75">
      <c r="A140" s="4" t="s">
        <v>42</v>
      </c>
      <c r="B140" s="126" t="s">
        <v>465</v>
      </c>
      <c r="C140" s="127">
        <f>VZZ!C69</f>
        <v>0</v>
      </c>
      <c r="D140" s="127">
        <f>VZZ!D69</f>
        <v>0</v>
      </c>
      <c r="E140" s="127">
        <f>VZZ!E69</f>
        <v>0</v>
      </c>
      <c r="F140" s="127">
        <f>VZZ!F69</f>
        <v>1637348</v>
      </c>
      <c r="G140" s="127">
        <f>VZZ!G69</f>
        <v>2826213</v>
      </c>
      <c r="H140" s="127">
        <f>VZZ!H69</f>
        <v>2962226</v>
      </c>
      <c r="I140" s="127">
        <f>VZZ!I69</f>
        <v>3377000</v>
      </c>
      <c r="J140" s="127">
        <f>VZZ!J69</f>
        <v>3464574</v>
      </c>
      <c r="K140" s="127">
        <f>VZZ!K69</f>
        <v>3882196</v>
      </c>
      <c r="L140" s="1"/>
    </row>
    <row r="141" spans="1:12" ht="15.75">
      <c r="A141" s="4" t="s">
        <v>4</v>
      </c>
      <c r="B141" s="126" t="s">
        <v>468</v>
      </c>
      <c r="C141" s="127">
        <f>VZZ!C8+VZZ!C11+VZZ!C26+VZZ!C34+VZZ!C36+VZZ!C39+VZZ!C41+VZZ!C46+VZZ!C48+VZZ!C51+VZZ!C53+VZZ!C55+VZZ!C62</f>
        <v>0</v>
      </c>
      <c r="D141" s="127">
        <f>VZZ!D8+VZZ!D11+VZZ!D26+VZZ!D34+VZZ!D36+VZZ!D39+VZZ!D41+VZZ!D46+VZZ!D48+VZZ!D51+VZZ!D53+VZZ!D55+VZZ!D62</f>
        <v>0</v>
      </c>
      <c r="E141" s="127">
        <f>VZZ!E8+VZZ!E11+VZZ!E26+VZZ!E34+VZZ!E36+VZZ!E39+VZZ!E41+VZZ!E46+VZZ!E48+VZZ!E51+VZZ!E53+VZZ!E55+VZZ!E62</f>
        <v>0</v>
      </c>
      <c r="F141" s="127">
        <f>VZZ!F8+VZZ!F11+VZZ!F26+VZZ!F34+VZZ!F36+VZZ!F39+VZZ!F41+VZZ!F46+VZZ!F48+VZZ!F51+VZZ!F53+VZZ!F55+VZZ!F62</f>
        <v>11776161</v>
      </c>
      <c r="G141" s="127">
        <f>VZZ!G8+VZZ!G11+VZZ!G26+VZZ!G34+VZZ!G36+VZZ!G39+VZZ!G41+VZZ!G46+VZZ!G48+VZZ!G51+VZZ!G53+VZZ!G55+VZZ!G62</f>
        <v>13749457</v>
      </c>
      <c r="H141" s="127">
        <f>VZZ!H8+VZZ!H11+VZZ!H26+VZZ!H34+VZZ!H36+VZZ!H39+VZZ!H41+VZZ!H46+VZZ!H48+VZZ!H51+VZZ!H53+VZZ!H55+VZZ!H62</f>
        <v>13719402</v>
      </c>
      <c r="I141" s="127">
        <f>VZZ!I8+VZZ!I11+VZZ!I26+VZZ!I34+VZZ!I36+VZZ!I39+VZZ!I41+VZZ!I46+VZZ!I48+VZZ!I51+VZZ!I53+VZZ!I55+VZZ!I62</f>
        <v>14163769</v>
      </c>
      <c r="J141" s="127">
        <f>VZZ!J8+VZZ!J11+VZZ!J26+VZZ!J34+VZZ!J36+VZZ!J39+VZZ!J41+VZZ!J46+VZZ!J48+VZZ!J51+VZZ!J53+VZZ!J55+VZZ!J62</f>
        <v>15237990</v>
      </c>
      <c r="K141" s="127">
        <f>VZZ!K8+VZZ!K11+VZZ!K26+VZZ!K34+VZZ!K36+VZZ!K39+VZZ!K41+VZZ!K46+VZZ!K48+VZZ!K51+VZZ!K53+VZZ!K55+VZZ!K62</f>
        <v>16759739</v>
      </c>
      <c r="L141" s="1"/>
    </row>
    <row r="142" spans="1:12" ht="15.75">
      <c r="A142" s="4" t="s">
        <v>10</v>
      </c>
      <c r="B142" s="126" t="s">
        <v>469</v>
      </c>
      <c r="C142" s="127">
        <f>Rozvaha!C40</f>
        <v>0</v>
      </c>
      <c r="D142" s="127">
        <f>Rozvaha!D40</f>
        <v>0</v>
      </c>
      <c r="E142" s="127">
        <f>Rozvaha!E40</f>
        <v>0</v>
      </c>
      <c r="F142" s="127">
        <f>Rozvaha!F40</f>
        <v>992498</v>
      </c>
      <c r="G142" s="127">
        <f>Rozvaha!G40</f>
        <v>1064763</v>
      </c>
      <c r="H142" s="127">
        <f>Rozvaha!H40</f>
        <v>1266809</v>
      </c>
      <c r="I142" s="127">
        <f>Rozvaha!I40</f>
        <v>1267727</v>
      </c>
      <c r="J142" s="127">
        <f>Rozvaha!J40</f>
        <v>1558912</v>
      </c>
      <c r="K142" s="127">
        <f>Rozvaha!K40</f>
        <v>1819003</v>
      </c>
      <c r="L142" s="1"/>
    </row>
    <row r="143" spans="1:12" ht="15.75">
      <c r="A143" s="152" t="s">
        <v>528</v>
      </c>
      <c r="B143" s="152"/>
      <c r="C143" s="154" t="e">
        <f>C137/C138</f>
        <v>#DIV/0!</v>
      </c>
      <c r="D143" s="154" t="e">
        <f aca="true" t="shared" si="60" ref="D143:K143">D137/D138</f>
        <v>#DIV/0!</v>
      </c>
      <c r="E143" s="154" t="e">
        <f t="shared" si="60"/>
        <v>#DIV/0!</v>
      </c>
      <c r="F143" s="154">
        <f t="shared" si="60"/>
        <v>0</v>
      </c>
      <c r="G143" s="154">
        <f t="shared" si="60"/>
        <v>0</v>
      </c>
      <c r="H143" s="154">
        <f t="shared" si="60"/>
        <v>0</v>
      </c>
      <c r="I143" s="154">
        <f t="shared" si="60"/>
        <v>0</v>
      </c>
      <c r="J143" s="154">
        <f t="shared" si="60"/>
        <v>0</v>
      </c>
      <c r="K143" s="154">
        <f t="shared" si="60"/>
        <v>0</v>
      </c>
      <c r="L143" s="1"/>
    </row>
    <row r="144" spans="1:12" ht="15.75">
      <c r="A144" s="152" t="s">
        <v>508</v>
      </c>
      <c r="B144" s="152"/>
      <c r="C144" s="154" t="e">
        <f>C139/C138</f>
        <v>#DIV/0!</v>
      </c>
      <c r="D144" s="154" t="e">
        <f aca="true" t="shared" si="61" ref="D144:K144">D139/D138</f>
        <v>#DIV/0!</v>
      </c>
      <c r="E144" s="154" t="e">
        <f t="shared" si="61"/>
        <v>#DIV/0!</v>
      </c>
      <c r="F144" s="154">
        <f t="shared" si="61"/>
        <v>1.6558109623483754</v>
      </c>
      <c r="G144" s="154">
        <f t="shared" si="61"/>
        <v>1.8548914949709268</v>
      </c>
      <c r="H144" s="154">
        <f t="shared" si="61"/>
        <v>2.030947636823479</v>
      </c>
      <c r="I144" s="154">
        <f t="shared" si="61"/>
        <v>2.274549028956294</v>
      </c>
      <c r="J144" s="154">
        <f t="shared" si="61"/>
        <v>2.542472539877107</v>
      </c>
      <c r="K144" s="154">
        <f t="shared" si="61"/>
        <v>2.927388945259351</v>
      </c>
      <c r="L144" s="1"/>
    </row>
    <row r="145" spans="1:12" ht="15.75">
      <c r="A145" s="152" t="s">
        <v>529</v>
      </c>
      <c r="B145" s="152"/>
      <c r="C145" s="154" t="e">
        <f>C140/C139</f>
        <v>#DIV/0!</v>
      </c>
      <c r="D145" s="154" t="e">
        <f aca="true" t="shared" si="62" ref="D145:K145">D140/D139</f>
        <v>#DIV/0!</v>
      </c>
      <c r="E145" s="154" t="e">
        <f t="shared" si="62"/>
        <v>#DIV/0!</v>
      </c>
      <c r="F145" s="154">
        <f t="shared" si="62"/>
        <v>0.10793013045630043</v>
      </c>
      <c r="G145" s="154">
        <f t="shared" si="62"/>
        <v>0.1879762029154601</v>
      </c>
      <c r="H145" s="154">
        <f t="shared" si="62"/>
        <v>0.18859170877346115</v>
      </c>
      <c r="I145" s="154">
        <f t="shared" si="62"/>
        <v>0.22400540637744784</v>
      </c>
      <c r="J145" s="154">
        <f t="shared" si="62"/>
        <v>0.19203681440871134</v>
      </c>
      <c r="K145" s="154">
        <f t="shared" si="62"/>
        <v>0.19946871656582155</v>
      </c>
      <c r="L145" s="1"/>
    </row>
    <row r="146" spans="1:12" ht="15.75">
      <c r="A146" s="152" t="s">
        <v>530</v>
      </c>
      <c r="B146" s="152"/>
      <c r="C146" s="154" t="e">
        <f>C140/C141</f>
        <v>#DIV/0!</v>
      </c>
      <c r="D146" s="154" t="e">
        <f aca="true" t="shared" si="63" ref="D146:K146">D140/D141</f>
        <v>#DIV/0!</v>
      </c>
      <c r="E146" s="154" t="e">
        <f t="shared" si="63"/>
        <v>#DIV/0!</v>
      </c>
      <c r="F146" s="154">
        <f t="shared" si="63"/>
        <v>0.139039199616921</v>
      </c>
      <c r="G146" s="154">
        <f t="shared" si="63"/>
        <v>0.20555088102751984</v>
      </c>
      <c r="H146" s="154">
        <f t="shared" si="63"/>
        <v>0.2159150960078289</v>
      </c>
      <c r="I146" s="154">
        <f t="shared" si="63"/>
        <v>0.23842523836699117</v>
      </c>
      <c r="J146" s="154">
        <f t="shared" si="63"/>
        <v>0.2273642389842755</v>
      </c>
      <c r="K146" s="154">
        <f t="shared" si="63"/>
        <v>0.23163821345905208</v>
      </c>
      <c r="L146" s="1"/>
    </row>
    <row r="147" spans="1:12" ht="15.75">
      <c r="A147" s="152" t="s">
        <v>531</v>
      </c>
      <c r="B147" s="152"/>
      <c r="C147" s="154" t="e">
        <f>C142/C141</f>
        <v>#DIV/0!</v>
      </c>
      <c r="D147" s="154" t="e">
        <f aca="true" t="shared" si="64" ref="D147:K147">D142/D141</f>
        <v>#DIV/0!</v>
      </c>
      <c r="E147" s="154" t="e">
        <f t="shared" si="64"/>
        <v>#DIV/0!</v>
      </c>
      <c r="F147" s="154">
        <f t="shared" si="64"/>
        <v>0.08428026756767337</v>
      </c>
      <c r="G147" s="154">
        <f t="shared" si="64"/>
        <v>0.07744036728141336</v>
      </c>
      <c r="H147" s="154">
        <f t="shared" si="64"/>
        <v>0.09233704209556656</v>
      </c>
      <c r="I147" s="154">
        <f t="shared" si="64"/>
        <v>0.08950491920618021</v>
      </c>
      <c r="J147" s="154">
        <f t="shared" si="64"/>
        <v>0.10230430653911704</v>
      </c>
      <c r="K147" s="154">
        <f t="shared" si="64"/>
        <v>0.10853408874684743</v>
      </c>
      <c r="L147" s="1"/>
    </row>
    <row r="148" spans="1:12" ht="15.75">
      <c r="A148" s="152" t="s">
        <v>510</v>
      </c>
      <c r="B148" s="152"/>
      <c r="C148" s="154" t="e">
        <f>C141/C139</f>
        <v>#DIV/0!</v>
      </c>
      <c r="D148" s="154" t="e">
        <f aca="true" t="shared" si="65" ref="D148:K148">D141/D139</f>
        <v>#DIV/0!</v>
      </c>
      <c r="E148" s="154" t="e">
        <f t="shared" si="65"/>
        <v>#DIV/0!</v>
      </c>
      <c r="F148" s="154">
        <f t="shared" si="65"/>
        <v>0.7762568452182415</v>
      </c>
      <c r="G148" s="154">
        <f t="shared" si="65"/>
        <v>0.9144996215817398</v>
      </c>
      <c r="H148" s="154">
        <f t="shared" si="65"/>
        <v>0.8734530945748368</v>
      </c>
      <c r="I148" s="154">
        <f t="shared" si="65"/>
        <v>0.9395205302580095</v>
      </c>
      <c r="J148" s="154">
        <f t="shared" si="65"/>
        <v>0.8446218950993107</v>
      </c>
      <c r="K148" s="154">
        <f t="shared" si="65"/>
        <v>0.8611218053668968</v>
      </c>
      <c r="L148" s="1"/>
    </row>
    <row r="149" spans="1:12" ht="15.75">
      <c r="A149" s="4" t="s">
        <v>11</v>
      </c>
      <c r="B149" s="4"/>
      <c r="C149" s="5" t="e">
        <f>(0.5*C137/C138)+(0.08*C139/C138)+(10*C140/C139)+(5*C140/C141)+(0.3*C142/C141)+(0.1*C141/C139)</f>
        <v>#DIV/0!</v>
      </c>
      <c r="D149" s="5" t="e">
        <f aca="true" t="shared" si="66" ref="D149:K149">(0.5*D137/D138)+(0.08*D139/D138)+(10*D140/D139)+(5*D140/D141)+(0.3*D142/D141)+(0.1*D141/D139)</f>
        <v>#DIV/0!</v>
      </c>
      <c r="E149" s="5" t="e">
        <f t="shared" si="66"/>
        <v>#DIV/0!</v>
      </c>
      <c r="F149" s="5">
        <f t="shared" si="66"/>
        <v>2.0098719444276054</v>
      </c>
      <c r="G149" s="5">
        <f t="shared" si="66"/>
        <v>3.1705898262324723</v>
      </c>
      <c r="H149" s="5">
        <f t="shared" si="66"/>
        <v>3.243014800805788</v>
      </c>
      <c r="I149" s="5">
        <f t="shared" si="66"/>
        <v>3.7349477067135926</v>
      </c>
      <c r="J149" s="5">
        <f t="shared" si="66"/>
        <v>3.3757406236703256</v>
      </c>
      <c r="K149" s="5">
        <f t="shared" si="66"/>
        <v>3.5057417557349675</v>
      </c>
      <c r="L149" s="1"/>
    </row>
    <row r="150" spans="1:12" ht="31.5" customHeight="1">
      <c r="A150" s="144" t="s">
        <v>498</v>
      </c>
      <c r="B150" s="145"/>
      <c r="C150" s="132" t="e">
        <f>IF(C149&lt;-2,"extrémně špatná bonita",IF(C149&lt;-1,"velmi špatná bonita",IF(C149&lt;0,"špatná bonita",IF(C149&lt;1,"určité problémy",IF(C149&lt;2,"dobrá bonita",IF(C149&lt;3,"velmi dobrá bonita",IF(C149&gt;=3,"extrémně dobrá bonita"," ")))))))</f>
        <v>#DIV/0!</v>
      </c>
      <c r="D150" s="132" t="e">
        <f aca="true" t="shared" si="67" ref="D150:K150">IF(D149&lt;-2,"extrémně špatná bonita",IF(D149&lt;-1,"velmi špatná bonita",IF(D149&lt;0,"špatná bonita",IF(D149&lt;1,"určité problémy",IF(D149&lt;2,"dobrá bonita",IF(D149&lt;3,"velmi dobrá bonita",IF(D149&gt;=3,"extrémně dobrá bonita"," ")))))))</f>
        <v>#DIV/0!</v>
      </c>
      <c r="E150" s="132" t="e">
        <f t="shared" si="67"/>
        <v>#DIV/0!</v>
      </c>
      <c r="F150" s="132" t="str">
        <f t="shared" si="67"/>
        <v>velmi dobrá bonita</v>
      </c>
      <c r="G150" s="132" t="str">
        <f t="shared" si="67"/>
        <v>extrémně dobrá bonita</v>
      </c>
      <c r="H150" s="132" t="str">
        <f t="shared" si="67"/>
        <v>extrémně dobrá bonita</v>
      </c>
      <c r="I150" s="132" t="str">
        <f t="shared" si="67"/>
        <v>extrémně dobrá bonita</v>
      </c>
      <c r="J150" s="132" t="str">
        <f t="shared" si="67"/>
        <v>extrémně dobrá bonita</v>
      </c>
      <c r="K150" s="132" t="str">
        <f t="shared" si="67"/>
        <v>extrémně dobrá bonita</v>
      </c>
      <c r="L150" s="1"/>
    </row>
  </sheetData>
  <sheetProtection password="DE7D" sheet="1"/>
  <mergeCells count="10">
    <mergeCell ref="A96:K96"/>
    <mergeCell ref="A136:K136"/>
    <mergeCell ref="A9:K9"/>
    <mergeCell ref="A33:K33"/>
    <mergeCell ref="A58:K58"/>
    <mergeCell ref="A72:K72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outlinePr summaryBelow="0" summaryRight="0"/>
  </sheetPr>
  <dimension ref="A1:K141"/>
  <sheetViews>
    <sheetView tabSelected="1" view="pageBreakPreview" zoomScaleSheetLayoutView="100" zoomScalePageLayoutView="0" workbookViewId="0" topLeftCell="A1">
      <selection activeCell="F128" sqref="F128"/>
    </sheetView>
  </sheetViews>
  <sheetFormatPr defaultColWidth="9.140625" defaultRowHeight="12.75" outlineLevelRow="2"/>
  <cols>
    <col min="1" max="1" width="5.28125" style="7" customWidth="1"/>
    <col min="2" max="2" width="48.140625" style="7" bestFit="1" customWidth="1" collapsed="1"/>
    <col min="3" max="3" width="9.7109375" style="7" customWidth="1"/>
    <col min="4" max="5" width="9.7109375" style="8" customWidth="1"/>
    <col min="6" max="11" width="9.8515625" style="7" bestFit="1" customWidth="1"/>
    <col min="12" max="16384" width="9.140625" style="7" customWidth="1"/>
  </cols>
  <sheetData>
    <row r="1" spans="1:11" ht="15.75">
      <c r="A1" s="167" t="s">
        <v>538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/>
      <c r="D3" s="168"/>
      <c r="E3" s="168"/>
      <c r="F3" s="168"/>
      <c r="G3" s="168"/>
      <c r="H3" s="168"/>
      <c r="I3" s="168"/>
      <c r="J3" s="168"/>
      <c r="K3" s="168"/>
    </row>
    <row r="4" ht="12"/>
    <row r="5" spans="1:5" ht="19.5">
      <c r="A5" s="163" t="s">
        <v>352</v>
      </c>
      <c r="B5" s="164"/>
      <c r="C5" s="49"/>
      <c r="D5" s="7"/>
      <c r="E5" s="7"/>
    </row>
    <row r="6" spans="1:5" ht="15.75">
      <c r="A6" s="19"/>
      <c r="B6" s="20"/>
      <c r="C6" s="4"/>
      <c r="D6" s="7"/>
      <c r="E6" s="7"/>
    </row>
    <row r="7" spans="1:11" ht="12.75">
      <c r="A7" s="165" t="s">
        <v>353</v>
      </c>
      <c r="B7" s="166"/>
      <c r="C7" s="91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ht="12.75">
      <c r="A8" s="31"/>
      <c r="B8" s="28" t="s">
        <v>44</v>
      </c>
      <c r="C8" s="32">
        <f>C9+C10+C39+C70</f>
        <v>0</v>
      </c>
      <c r="D8" s="32">
        <f>D9+D10+D39+D70</f>
        <v>0</v>
      </c>
      <c r="E8" s="32">
        <f>E9+E10+E39+E70</f>
        <v>0</v>
      </c>
      <c r="F8" s="32">
        <f>SUM(F10+F39+F70)</f>
        <v>15170444</v>
      </c>
      <c r="G8" s="32">
        <f>SUM(G10+G39+G70)</f>
        <v>15034951</v>
      </c>
      <c r="H8" s="32">
        <f>SUM(H10+H39+H70)</f>
        <v>15707085</v>
      </c>
      <c r="I8" s="32">
        <f>SUM(I10+I39+I70)</f>
        <v>15075529</v>
      </c>
      <c r="J8" s="32">
        <f>SUM(J10+J39+J70)</f>
        <v>18041197</v>
      </c>
      <c r="K8" s="32">
        <f>SUM(K10+K39+K70)</f>
        <v>19462681</v>
      </c>
    </row>
    <row r="9" spans="1:11" ht="12.75">
      <c r="A9" s="22" t="s">
        <v>45</v>
      </c>
      <c r="B9" s="23" t="s">
        <v>46</v>
      </c>
      <c r="C9" s="29"/>
      <c r="D9" s="29"/>
      <c r="E9" s="29"/>
      <c r="F9" s="29"/>
      <c r="G9" s="29"/>
      <c r="H9" s="29"/>
      <c r="I9" s="29"/>
      <c r="J9" s="29"/>
      <c r="K9" s="29"/>
    </row>
    <row r="10" spans="1:11" ht="12.75">
      <c r="A10" s="22" t="s">
        <v>47</v>
      </c>
      <c r="B10" s="23" t="s">
        <v>48</v>
      </c>
      <c r="C10" s="24">
        <f>C11+C20+C30</f>
        <v>0</v>
      </c>
      <c r="D10" s="24">
        <f>D11+D20+D30</f>
        <v>0</v>
      </c>
      <c r="E10" s="24">
        <f>E11+E20+E30</f>
        <v>0</v>
      </c>
      <c r="F10" s="24">
        <v>12481519</v>
      </c>
      <c r="G10" s="24">
        <v>12610528</v>
      </c>
      <c r="H10" s="24">
        <v>12896334</v>
      </c>
      <c r="I10" s="24">
        <v>12231519</v>
      </c>
      <c r="J10" s="24">
        <v>14388276</v>
      </c>
      <c r="K10" s="24">
        <v>15240918</v>
      </c>
    </row>
    <row r="11" spans="1:11" ht="12.75" outlineLevel="1">
      <c r="A11" s="25" t="s">
        <v>49</v>
      </c>
      <c r="B11" s="26" t="s">
        <v>50</v>
      </c>
      <c r="C11" s="27">
        <f>SUM(C12:C19)</f>
        <v>0</v>
      </c>
      <c r="D11" s="27">
        <f>SUM(D12:D19)</f>
        <v>0</v>
      </c>
      <c r="E11" s="27">
        <f>SUM(E12:E19)</f>
        <v>0</v>
      </c>
      <c r="F11" s="27">
        <f>SUM(F12:F19)</f>
        <v>355441</v>
      </c>
      <c r="G11" s="27">
        <f>SUM(G12:G19)</f>
        <v>595548</v>
      </c>
      <c r="H11" s="27">
        <f>SUM(H12:H19)</f>
        <v>977066</v>
      </c>
      <c r="I11" s="27">
        <f>SUM(I12:I19)</f>
        <v>962366</v>
      </c>
      <c r="J11" s="27">
        <f>SUM(J12:J19)</f>
        <v>904660</v>
      </c>
      <c r="K11" s="27">
        <f>SUM(K12:K19)</f>
        <v>908020</v>
      </c>
    </row>
    <row r="12" spans="1:11" ht="12.75" outlineLevel="2">
      <c r="A12" s="15" t="s">
        <v>51</v>
      </c>
      <c r="B12" s="16" t="s">
        <v>52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 outlineLevel="2">
      <c r="A13" s="15" t="s">
        <v>53</v>
      </c>
      <c r="B13" s="16" t="s">
        <v>54</v>
      </c>
      <c r="C13" s="14"/>
      <c r="D13" s="14"/>
      <c r="E13" s="14"/>
      <c r="F13" s="14">
        <v>9221</v>
      </c>
      <c r="G13" s="14">
        <v>8228</v>
      </c>
      <c r="H13" s="14">
        <v>5122</v>
      </c>
      <c r="I13" s="14">
        <v>586</v>
      </c>
      <c r="J13" s="14">
        <v>298</v>
      </c>
      <c r="K13" s="14">
        <v>2046</v>
      </c>
    </row>
    <row r="14" spans="1:11" ht="12.75" outlineLevel="2">
      <c r="A14" s="15" t="s">
        <v>55</v>
      </c>
      <c r="B14" s="16" t="s">
        <v>56</v>
      </c>
      <c r="C14" s="14"/>
      <c r="D14" s="14"/>
      <c r="E14" s="14"/>
      <c r="F14" s="14">
        <v>44841</v>
      </c>
      <c r="G14" s="14">
        <v>94523</v>
      </c>
      <c r="H14" s="14">
        <v>105684</v>
      </c>
      <c r="I14" s="14">
        <v>543574</v>
      </c>
      <c r="J14" s="14">
        <v>515992</v>
      </c>
      <c r="K14" s="14">
        <v>545169</v>
      </c>
    </row>
    <row r="15" spans="1:11" ht="12.75" outlineLevel="2">
      <c r="A15" s="15" t="s">
        <v>57</v>
      </c>
      <c r="B15" s="16" t="s">
        <v>539</v>
      </c>
      <c r="C15" s="14"/>
      <c r="D15" s="14"/>
      <c r="E15" s="14"/>
      <c r="F15" s="14">
        <v>276228</v>
      </c>
      <c r="G15" s="14">
        <v>284594</v>
      </c>
      <c r="H15" s="14">
        <v>303163</v>
      </c>
      <c r="I15" s="14">
        <v>295632</v>
      </c>
      <c r="J15" s="14">
        <v>295632</v>
      </c>
      <c r="K15" s="14">
        <v>300019</v>
      </c>
    </row>
    <row r="16" spans="1:11" ht="12.75" outlineLevel="2">
      <c r="A16" s="15" t="s">
        <v>59</v>
      </c>
      <c r="B16" s="16" t="s">
        <v>60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ht="12.75" outlineLevel="2">
      <c r="A17" s="15" t="s">
        <v>61</v>
      </c>
      <c r="B17" s="16" t="s">
        <v>62</v>
      </c>
      <c r="C17" s="14"/>
      <c r="D17" s="14"/>
      <c r="E17" s="14"/>
      <c r="F17" s="14">
        <v>316</v>
      </c>
      <c r="G17" s="14">
        <v>78</v>
      </c>
      <c r="H17" s="14">
        <v>0</v>
      </c>
      <c r="I17" s="14">
        <v>35953</v>
      </c>
      <c r="J17" s="14">
        <v>358</v>
      </c>
      <c r="K17" s="14">
        <v>7</v>
      </c>
    </row>
    <row r="18" spans="1:11" ht="12.75" outlineLevel="2">
      <c r="A18" s="15" t="s">
        <v>63</v>
      </c>
      <c r="B18" s="16" t="s">
        <v>64</v>
      </c>
      <c r="C18" s="14"/>
      <c r="D18" s="14"/>
      <c r="E18" s="14"/>
      <c r="F18" s="14">
        <v>24835</v>
      </c>
      <c r="G18" s="14">
        <v>197753</v>
      </c>
      <c r="H18" s="14">
        <v>563097</v>
      </c>
      <c r="I18" s="14">
        <v>81472</v>
      </c>
      <c r="J18" s="14">
        <v>88572</v>
      </c>
      <c r="K18" s="14">
        <v>53310</v>
      </c>
    </row>
    <row r="19" spans="1:11" ht="12.75" outlineLevel="2">
      <c r="A19" s="15" t="s">
        <v>65</v>
      </c>
      <c r="B19" s="16" t="s">
        <v>66</v>
      </c>
      <c r="C19" s="14"/>
      <c r="D19" s="14"/>
      <c r="E19" s="14"/>
      <c r="F19" s="14">
        <v>0</v>
      </c>
      <c r="G19" s="14">
        <v>10372</v>
      </c>
      <c r="H19" s="14">
        <v>0</v>
      </c>
      <c r="I19" s="14">
        <v>5149</v>
      </c>
      <c r="J19" s="14">
        <v>3808</v>
      </c>
      <c r="K19" s="14">
        <v>7469</v>
      </c>
    </row>
    <row r="20" spans="1:11" ht="12.75" outlineLevel="1">
      <c r="A20" s="25" t="s">
        <v>67</v>
      </c>
      <c r="B20" s="26" t="s">
        <v>68</v>
      </c>
      <c r="C20" s="27">
        <f>SUM(C21:C29)</f>
        <v>0</v>
      </c>
      <c r="D20" s="27">
        <f>SUM(D21:D29)</f>
        <v>0</v>
      </c>
      <c r="E20" s="27">
        <f>SUM(E21:E29)</f>
        <v>0</v>
      </c>
      <c r="F20" s="27">
        <f>SUM(F21:F29)</f>
        <v>12112649</v>
      </c>
      <c r="G20" s="27">
        <f>SUM(G21:G29)</f>
        <v>12013696</v>
      </c>
      <c r="H20" s="27">
        <f>SUM(H21:H29)</f>
        <v>11908453</v>
      </c>
      <c r="I20" s="27">
        <f>SUM(I21:I29)</f>
        <v>12258359</v>
      </c>
      <c r="J20" s="27">
        <f>SUM(J21:J29)</f>
        <v>12473013</v>
      </c>
      <c r="K20" s="27">
        <f>SUM(K21:K29)</f>
        <v>14221830</v>
      </c>
    </row>
    <row r="21" spans="1:11" ht="12.75" outlineLevel="2">
      <c r="A21" s="15" t="s">
        <v>51</v>
      </c>
      <c r="B21" s="16" t="s">
        <v>69</v>
      </c>
      <c r="C21" s="14"/>
      <c r="D21" s="14"/>
      <c r="E21" s="14"/>
      <c r="F21" s="14">
        <v>302152</v>
      </c>
      <c r="G21" s="14">
        <v>310271</v>
      </c>
      <c r="H21" s="14">
        <v>309931</v>
      </c>
      <c r="I21" s="14">
        <v>281279</v>
      </c>
      <c r="J21" s="14">
        <v>278184</v>
      </c>
      <c r="K21" s="14">
        <v>284182</v>
      </c>
    </row>
    <row r="22" spans="1:11" ht="12.75" outlineLevel="2">
      <c r="A22" s="15" t="s">
        <v>53</v>
      </c>
      <c r="B22" s="16" t="s">
        <v>70</v>
      </c>
      <c r="C22" s="14"/>
      <c r="D22" s="14"/>
      <c r="E22" s="14"/>
      <c r="F22" s="14">
        <v>2786610</v>
      </c>
      <c r="G22" s="14">
        <v>2771056</v>
      </c>
      <c r="H22" s="14">
        <v>2946733</v>
      </c>
      <c r="I22" s="14">
        <v>2924707</v>
      </c>
      <c r="J22" s="14">
        <v>2409101</v>
      </c>
      <c r="K22" s="14">
        <v>3493246</v>
      </c>
    </row>
    <row r="23" spans="1:11" ht="12.75" outlineLevel="2">
      <c r="A23" s="15" t="s">
        <v>55</v>
      </c>
      <c r="B23" s="16" t="s">
        <v>71</v>
      </c>
      <c r="C23" s="14"/>
      <c r="D23" s="14"/>
      <c r="E23" s="14"/>
      <c r="F23" s="14">
        <v>3298171</v>
      </c>
      <c r="G23" s="14">
        <v>3319621</v>
      </c>
      <c r="H23" s="14">
        <v>3610002</v>
      </c>
      <c r="I23" s="14">
        <v>3821910</v>
      </c>
      <c r="J23" s="14">
        <v>5265315</v>
      </c>
      <c r="K23" s="14">
        <v>6057710</v>
      </c>
    </row>
    <row r="24" spans="1:11" ht="12.75" outlineLevel="2">
      <c r="A24" s="15" t="s">
        <v>57</v>
      </c>
      <c r="B24" s="16" t="s">
        <v>72</v>
      </c>
      <c r="C24" s="14"/>
      <c r="D24" s="14"/>
      <c r="E24" s="14"/>
      <c r="F24" s="14"/>
      <c r="G24" s="14"/>
      <c r="H24" s="14"/>
      <c r="I24" s="14"/>
      <c r="J24" s="14"/>
      <c r="K24" s="14"/>
    </row>
    <row r="25" spans="1:11" ht="12.75" outlineLevel="2">
      <c r="A25" s="15" t="s">
        <v>59</v>
      </c>
      <c r="B25" s="16" t="s">
        <v>73</v>
      </c>
      <c r="C25" s="14"/>
      <c r="D25" s="14"/>
      <c r="E25" s="14"/>
      <c r="F25" s="14"/>
      <c r="G25" s="14"/>
      <c r="H25" s="14"/>
      <c r="I25" s="14"/>
      <c r="J25" s="14"/>
      <c r="K25" s="14"/>
    </row>
    <row r="26" spans="1:11" ht="12.75" outlineLevel="2">
      <c r="A26" s="15" t="s">
        <v>61</v>
      </c>
      <c r="B26" s="16" t="s">
        <v>74</v>
      </c>
      <c r="C26" s="14"/>
      <c r="D26" s="14"/>
      <c r="E26" s="14"/>
      <c r="F26" s="14">
        <v>2056</v>
      </c>
      <c r="G26" s="14">
        <v>2730</v>
      </c>
      <c r="H26" s="14">
        <v>2705</v>
      </c>
      <c r="I26" s="14">
        <v>2946</v>
      </c>
      <c r="J26" s="14">
        <v>3475</v>
      </c>
      <c r="K26" s="14">
        <v>3724</v>
      </c>
    </row>
    <row r="27" spans="1:11" ht="12.75" outlineLevel="2">
      <c r="A27" s="15" t="s">
        <v>63</v>
      </c>
      <c r="B27" s="16" t="s">
        <v>75</v>
      </c>
      <c r="C27" s="14"/>
      <c r="D27" s="14"/>
      <c r="E27" s="14"/>
      <c r="F27" s="14">
        <v>141628</v>
      </c>
      <c r="G27" s="14">
        <v>435184</v>
      </c>
      <c r="H27" s="14">
        <v>232692</v>
      </c>
      <c r="I27" s="14">
        <v>445386</v>
      </c>
      <c r="J27" s="14">
        <v>357570</v>
      </c>
      <c r="K27" s="14">
        <v>695737</v>
      </c>
    </row>
    <row r="28" spans="1:11" ht="12.75" outlineLevel="2">
      <c r="A28" s="15" t="s">
        <v>65</v>
      </c>
      <c r="B28" s="16" t="s">
        <v>76</v>
      </c>
      <c r="C28" s="14"/>
      <c r="D28" s="14"/>
      <c r="E28" s="14"/>
      <c r="F28" s="14">
        <v>41957</v>
      </c>
      <c r="G28" s="14">
        <v>16833</v>
      </c>
      <c r="H28" s="14">
        <v>30463</v>
      </c>
      <c r="I28" s="14">
        <v>388278</v>
      </c>
      <c r="J28" s="14">
        <v>147590</v>
      </c>
      <c r="K28" s="14">
        <v>57527</v>
      </c>
    </row>
    <row r="29" spans="1:11" ht="12.75" outlineLevel="2">
      <c r="A29" s="15" t="s">
        <v>77</v>
      </c>
      <c r="B29" s="16" t="s">
        <v>78</v>
      </c>
      <c r="C29" s="14"/>
      <c r="D29" s="14"/>
      <c r="E29" s="14"/>
      <c r="F29" s="14">
        <v>5540075</v>
      </c>
      <c r="G29" s="14">
        <v>5158001</v>
      </c>
      <c r="H29" s="14">
        <v>4775927</v>
      </c>
      <c r="I29" s="14">
        <v>4393853</v>
      </c>
      <c r="J29" s="14">
        <v>4011778</v>
      </c>
      <c r="K29" s="14">
        <v>3629704</v>
      </c>
    </row>
    <row r="30" spans="1:11" ht="12.75" outlineLevel="1">
      <c r="A30" s="25" t="s">
        <v>79</v>
      </c>
      <c r="B30" s="26" t="s">
        <v>80</v>
      </c>
      <c r="C30" s="27">
        <f>SUM(C31:C38)</f>
        <v>0</v>
      </c>
      <c r="D30" s="27">
        <f>SUM(D31:D38)</f>
        <v>0</v>
      </c>
      <c r="E30" s="27">
        <f>SUM(E31:E38)</f>
        <v>0</v>
      </c>
      <c r="F30" s="27">
        <f>SUM(F31:F38)</f>
        <v>13429</v>
      </c>
      <c r="G30" s="27">
        <f>SUM(G31:G38)</f>
        <v>11284</v>
      </c>
      <c r="H30" s="27">
        <f>SUM(H31:H38)</f>
        <v>10815</v>
      </c>
      <c r="I30" s="27">
        <f>SUM(I31:I38)</f>
        <v>10794</v>
      </c>
      <c r="J30" s="27">
        <f>SUM(J31:J38)</f>
        <v>10928</v>
      </c>
      <c r="K30" s="27">
        <f>SUM(K31:K38)</f>
        <v>111068</v>
      </c>
    </row>
    <row r="31" spans="1:11" ht="12.75" outlineLevel="2">
      <c r="A31" s="15" t="s">
        <v>51</v>
      </c>
      <c r="B31" s="16" t="s">
        <v>81</v>
      </c>
      <c r="C31" s="14"/>
      <c r="D31" s="14"/>
      <c r="E31" s="14"/>
      <c r="F31" s="14"/>
      <c r="G31" s="14"/>
      <c r="H31" s="14"/>
      <c r="I31" s="14"/>
      <c r="J31" s="14"/>
      <c r="K31" s="14">
        <v>100109</v>
      </c>
    </row>
    <row r="32" spans="1:11" ht="12.75" outlineLevel="2">
      <c r="A32" s="15" t="s">
        <v>53</v>
      </c>
      <c r="B32" s="16" t="s">
        <v>82</v>
      </c>
      <c r="C32" s="14"/>
      <c r="D32" s="14"/>
      <c r="E32" s="14"/>
      <c r="F32" s="14">
        <v>12660</v>
      </c>
      <c r="G32" s="14">
        <v>10538</v>
      </c>
      <c r="H32" s="14">
        <v>10556</v>
      </c>
      <c r="I32" s="14">
        <v>10556</v>
      </c>
      <c r="J32" s="14">
        <v>10709</v>
      </c>
      <c r="K32" s="14">
        <v>10365</v>
      </c>
    </row>
    <row r="33" spans="1:11" ht="12.75" outlineLevel="2">
      <c r="A33" s="15" t="s">
        <v>55</v>
      </c>
      <c r="B33" s="16" t="s">
        <v>83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 outlineLevel="2">
      <c r="A34" s="15" t="s">
        <v>57</v>
      </c>
      <c r="B34" s="16" t="s">
        <v>84</v>
      </c>
      <c r="C34" s="14"/>
      <c r="D34" s="14"/>
      <c r="E34" s="14"/>
      <c r="F34" s="14"/>
      <c r="G34" s="14"/>
      <c r="H34" s="14"/>
      <c r="I34" s="14"/>
      <c r="J34" s="14"/>
      <c r="K34" s="14"/>
    </row>
    <row r="35" spans="1:11" ht="12.75" outlineLevel="2">
      <c r="A35" s="15"/>
      <c r="B35" s="16" t="s">
        <v>85</v>
      </c>
      <c r="C35" s="14"/>
      <c r="D35" s="14"/>
      <c r="E35" s="14"/>
      <c r="F35" s="14"/>
      <c r="G35" s="14"/>
      <c r="H35" s="14"/>
      <c r="I35" s="14"/>
      <c r="J35" s="14"/>
      <c r="K35" s="14"/>
    </row>
    <row r="36" spans="1:11" ht="12.75" outlineLevel="2">
      <c r="A36" s="15" t="s">
        <v>59</v>
      </c>
      <c r="B36" s="16" t="s">
        <v>86</v>
      </c>
      <c r="C36" s="14"/>
      <c r="D36" s="14"/>
      <c r="E36" s="14"/>
      <c r="F36" s="14">
        <v>769</v>
      </c>
      <c r="G36" s="14">
        <v>746</v>
      </c>
      <c r="H36" s="14">
        <v>259</v>
      </c>
      <c r="I36" s="14">
        <v>238</v>
      </c>
      <c r="J36" s="14">
        <v>219</v>
      </c>
      <c r="K36" s="14">
        <v>594</v>
      </c>
    </row>
    <row r="37" spans="1:11" ht="12.75" outlineLevel="2">
      <c r="A37" s="15" t="s">
        <v>61</v>
      </c>
      <c r="B37" s="16" t="s">
        <v>87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 outlineLevel="2">
      <c r="A38" s="15" t="s">
        <v>63</v>
      </c>
      <c r="B38" s="16" t="s">
        <v>88</v>
      </c>
      <c r="C38" s="14"/>
      <c r="D38" s="14"/>
      <c r="E38" s="14"/>
      <c r="F38" s="14"/>
      <c r="G38" s="14"/>
      <c r="H38" s="14"/>
      <c r="I38" s="14"/>
      <c r="J38" s="14"/>
      <c r="K38" s="14"/>
    </row>
    <row r="39" spans="1:11" ht="12.75">
      <c r="A39" s="22" t="s">
        <v>89</v>
      </c>
      <c r="B39" s="23" t="s">
        <v>90</v>
      </c>
      <c r="C39" s="24">
        <f>C40+C47+C55+C65</f>
        <v>0</v>
      </c>
      <c r="D39" s="24">
        <f>D40+D47+D55+D65</f>
        <v>0</v>
      </c>
      <c r="E39" s="24">
        <f>E40+E47+E55+E65</f>
        <v>0</v>
      </c>
      <c r="F39" s="24">
        <v>2279924</v>
      </c>
      <c r="G39" s="24">
        <v>1988329</v>
      </c>
      <c r="H39" s="24">
        <v>2336012</v>
      </c>
      <c r="I39" s="24">
        <v>2260938</v>
      </c>
      <c r="J39" s="24">
        <v>2515265</v>
      </c>
      <c r="K39" s="24">
        <v>2928569</v>
      </c>
    </row>
    <row r="40" spans="1:11" ht="12.75" outlineLevel="1">
      <c r="A40" s="25" t="s">
        <v>91</v>
      </c>
      <c r="B40" s="26" t="s">
        <v>10</v>
      </c>
      <c r="C40" s="27">
        <f>SUM(C41:C46)</f>
        <v>0</v>
      </c>
      <c r="D40" s="27">
        <f>SUM(D41:D46)</f>
        <v>0</v>
      </c>
      <c r="E40" s="27">
        <f>SUM(E41:E46)</f>
        <v>0</v>
      </c>
      <c r="F40" s="27">
        <f>SUM(F41:F46)</f>
        <v>992498</v>
      </c>
      <c r="G40" s="27">
        <f>SUM(G41:G46)</f>
        <v>1064763</v>
      </c>
      <c r="H40" s="27">
        <f>SUM(H41:H46)</f>
        <v>1266809</v>
      </c>
      <c r="I40" s="27">
        <f>SUM(I41:I46)</f>
        <v>1267727</v>
      </c>
      <c r="J40" s="27">
        <f>SUM(J41:J46)</f>
        <v>1558912</v>
      </c>
      <c r="K40" s="27">
        <f>SUM(K41:K46)</f>
        <v>1819003</v>
      </c>
    </row>
    <row r="41" spans="1:11" ht="12.75" outlineLevel="2">
      <c r="A41" s="17" t="s">
        <v>51</v>
      </c>
      <c r="B41" s="16" t="s">
        <v>92</v>
      </c>
      <c r="C41" s="14"/>
      <c r="D41" s="14"/>
      <c r="E41" s="14"/>
      <c r="F41" s="14">
        <v>613047</v>
      </c>
      <c r="G41" s="14">
        <v>649465</v>
      </c>
      <c r="H41" s="14">
        <v>869287</v>
      </c>
      <c r="I41" s="14">
        <v>814908</v>
      </c>
      <c r="J41" s="14">
        <v>939435</v>
      </c>
      <c r="K41" s="14">
        <v>1066423</v>
      </c>
    </row>
    <row r="42" spans="1:11" ht="12.75" outlineLevel="2">
      <c r="A42" s="17" t="s">
        <v>53</v>
      </c>
      <c r="B42" s="16" t="s">
        <v>93</v>
      </c>
      <c r="C42" s="14"/>
      <c r="D42" s="14"/>
      <c r="E42" s="14"/>
      <c r="F42" s="14">
        <v>215833</v>
      </c>
      <c r="G42" s="14">
        <v>255396</v>
      </c>
      <c r="H42" s="14">
        <v>261970</v>
      </c>
      <c r="I42" s="14">
        <v>316822</v>
      </c>
      <c r="J42" s="14">
        <v>367914</v>
      </c>
      <c r="K42" s="14">
        <v>498123</v>
      </c>
    </row>
    <row r="43" spans="1:11" ht="12.75" outlineLevel="2">
      <c r="A43" s="17" t="s">
        <v>55</v>
      </c>
      <c r="B43" s="16" t="s">
        <v>94</v>
      </c>
      <c r="C43" s="14"/>
      <c r="D43" s="14"/>
      <c r="E43" s="14"/>
      <c r="F43" s="14">
        <v>76240</v>
      </c>
      <c r="G43" s="14">
        <v>86942</v>
      </c>
      <c r="H43" s="14">
        <v>93543</v>
      </c>
      <c r="I43" s="14">
        <v>95321</v>
      </c>
      <c r="J43" s="14">
        <v>105898</v>
      </c>
      <c r="K43" s="14">
        <v>113632</v>
      </c>
    </row>
    <row r="44" spans="1:11" ht="12.75" outlineLevel="2">
      <c r="A44" s="17" t="s">
        <v>57</v>
      </c>
      <c r="B44" s="16" t="s">
        <v>95</v>
      </c>
      <c r="C44" s="14"/>
      <c r="D44" s="14"/>
      <c r="E44" s="14"/>
      <c r="F44" s="14">
        <v>2</v>
      </c>
      <c r="G44" s="14">
        <v>2</v>
      </c>
      <c r="H44" s="14">
        <v>2</v>
      </c>
      <c r="I44" s="14">
        <v>2</v>
      </c>
      <c r="J44" s="14">
        <v>2</v>
      </c>
      <c r="K44" s="14">
        <v>2</v>
      </c>
    </row>
    <row r="45" spans="1:11" ht="12.75" outlineLevel="2">
      <c r="A45" s="17" t="s">
        <v>59</v>
      </c>
      <c r="B45" s="16" t="s">
        <v>96</v>
      </c>
      <c r="C45" s="14"/>
      <c r="D45" s="14"/>
      <c r="E45" s="14"/>
      <c r="F45" s="14">
        <v>41726</v>
      </c>
      <c r="G45" s="14">
        <v>41726</v>
      </c>
      <c r="H45" s="14">
        <v>36573</v>
      </c>
      <c r="I45" s="14">
        <v>33475</v>
      </c>
      <c r="J45" s="14">
        <v>50770</v>
      </c>
      <c r="K45" s="14">
        <v>79421</v>
      </c>
    </row>
    <row r="46" spans="1:11" ht="12.75" outlineLevel="2">
      <c r="A46" s="18" t="s">
        <v>61</v>
      </c>
      <c r="B46" s="16" t="s">
        <v>97</v>
      </c>
      <c r="C46" s="14"/>
      <c r="D46" s="14"/>
      <c r="E46" s="14"/>
      <c r="F46" s="14">
        <v>45650</v>
      </c>
      <c r="G46" s="14">
        <v>31232</v>
      </c>
      <c r="H46" s="14">
        <v>5434</v>
      </c>
      <c r="I46" s="14">
        <v>7199</v>
      </c>
      <c r="J46" s="14">
        <v>94893</v>
      </c>
      <c r="K46" s="14">
        <v>61402</v>
      </c>
    </row>
    <row r="47" spans="1:11" ht="12.75" outlineLevel="1">
      <c r="A47" s="25" t="s">
        <v>98</v>
      </c>
      <c r="B47" s="26" t="s">
        <v>99</v>
      </c>
      <c r="C47" s="27">
        <f>SUM(C48:C54)</f>
        <v>0</v>
      </c>
      <c r="D47" s="27">
        <f>SUM(D48:D54)</f>
        <v>0</v>
      </c>
      <c r="E47" s="27">
        <f>SUM(E48:E54)</f>
        <v>0</v>
      </c>
      <c r="F47" s="27">
        <f>SUM(F48:F54)</f>
        <v>193</v>
      </c>
      <c r="G47" s="27">
        <f>SUM(G48:G54)</f>
        <v>101</v>
      </c>
      <c r="H47" s="27">
        <f>SUM(H48:H54)</f>
        <v>0</v>
      </c>
      <c r="I47" s="27">
        <f>SUM(I48:I54)</f>
        <v>0</v>
      </c>
      <c r="J47" s="27">
        <f>SUM(J48:J54)</f>
        <v>0</v>
      </c>
      <c r="K47" s="27">
        <f>SUM(K48:K54)</f>
        <v>0</v>
      </c>
    </row>
    <row r="48" spans="1:11" ht="12.75" outlineLevel="2">
      <c r="A48" s="17" t="s">
        <v>51</v>
      </c>
      <c r="B48" s="16" t="s">
        <v>100</v>
      </c>
      <c r="C48" s="14"/>
      <c r="D48" s="14"/>
      <c r="E48" s="14"/>
      <c r="F48" s="14"/>
      <c r="G48" s="14"/>
      <c r="H48" s="14"/>
      <c r="I48" s="14"/>
      <c r="J48" s="14"/>
      <c r="K48" s="14"/>
    </row>
    <row r="49" spans="1:11" ht="12.75" outlineLevel="2">
      <c r="A49" s="17" t="s">
        <v>53</v>
      </c>
      <c r="B49" s="16" t="s">
        <v>101</v>
      </c>
      <c r="C49" s="14"/>
      <c r="D49" s="14"/>
      <c r="E49" s="14"/>
      <c r="F49" s="14"/>
      <c r="G49" s="14"/>
      <c r="H49" s="14"/>
      <c r="I49" s="14"/>
      <c r="J49" s="14"/>
      <c r="K49" s="14"/>
    </row>
    <row r="50" spans="1:11" ht="12.75" outlineLevel="2">
      <c r="A50" s="17" t="s">
        <v>55</v>
      </c>
      <c r="B50" s="16" t="s">
        <v>102</v>
      </c>
      <c r="C50" s="14"/>
      <c r="D50" s="14"/>
      <c r="E50" s="14"/>
      <c r="F50" s="14"/>
      <c r="G50" s="14"/>
      <c r="H50" s="14"/>
      <c r="I50" s="14"/>
      <c r="J50" s="14"/>
      <c r="K50" s="14"/>
    </row>
    <row r="51" spans="1:11" ht="12.75" outlineLevel="2">
      <c r="A51" s="17" t="s">
        <v>57</v>
      </c>
      <c r="B51" s="16" t="s">
        <v>103</v>
      </c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.75" outlineLevel="2">
      <c r="A52" s="17" t="s">
        <v>59</v>
      </c>
      <c r="B52" s="16" t="s">
        <v>104</v>
      </c>
      <c r="C52" s="14"/>
      <c r="D52" s="14"/>
      <c r="E52" s="14"/>
      <c r="F52" s="14"/>
      <c r="G52" s="14"/>
      <c r="H52" s="14"/>
      <c r="I52" s="14"/>
      <c r="J52" s="14"/>
      <c r="K52" s="14"/>
    </row>
    <row r="53" spans="1:11" ht="12.75" outlineLevel="2">
      <c r="A53" s="17" t="s">
        <v>61</v>
      </c>
      <c r="B53" s="16" t="s">
        <v>105</v>
      </c>
      <c r="C53" s="14"/>
      <c r="D53" s="14"/>
      <c r="E53" s="14"/>
      <c r="F53" s="14">
        <v>193</v>
      </c>
      <c r="G53" s="14">
        <v>101</v>
      </c>
      <c r="H53" s="14"/>
      <c r="I53" s="14"/>
      <c r="J53" s="14"/>
      <c r="K53" s="14"/>
    </row>
    <row r="54" spans="1:11" ht="12.75" outlineLevel="2">
      <c r="A54" s="17" t="s">
        <v>63</v>
      </c>
      <c r="B54" s="16" t="s">
        <v>106</v>
      </c>
      <c r="C54" s="14"/>
      <c r="D54" s="14"/>
      <c r="E54" s="14"/>
      <c r="F54" s="14"/>
      <c r="G54" s="14"/>
      <c r="H54" s="14"/>
      <c r="I54" s="14"/>
      <c r="J54" s="14"/>
      <c r="K54" s="14"/>
    </row>
    <row r="55" spans="1:11" ht="12.75" outlineLevel="1">
      <c r="A55" s="25" t="s">
        <v>107</v>
      </c>
      <c r="B55" s="26" t="s">
        <v>24</v>
      </c>
      <c r="C55" s="27">
        <f>SUM(C56:C64)</f>
        <v>0</v>
      </c>
      <c r="D55" s="27">
        <f>SUM(D56:D64)</f>
        <v>0</v>
      </c>
      <c r="E55" s="27">
        <f>SUM(E56:E64)</f>
        <v>0</v>
      </c>
      <c r="F55" s="27">
        <f>SUM(F56:F64)</f>
        <v>1281588</v>
      </c>
      <c r="G55" s="27">
        <f>SUM(G56:G64)</f>
        <v>853587</v>
      </c>
      <c r="H55" s="27">
        <f>SUM(H56:H64)</f>
        <v>868921</v>
      </c>
      <c r="I55" s="27">
        <f>SUM(I56:I64)</f>
        <v>940575</v>
      </c>
      <c r="J55" s="27">
        <f>SUM(J56:J64)</f>
        <v>905778</v>
      </c>
      <c r="K55" s="27">
        <f>SUM(K56:K64)</f>
        <v>1043631</v>
      </c>
    </row>
    <row r="56" spans="1:11" ht="12.75" outlineLevel="2">
      <c r="A56" s="17" t="s">
        <v>51</v>
      </c>
      <c r="B56" s="16" t="s">
        <v>100</v>
      </c>
      <c r="C56" s="14"/>
      <c r="D56" s="14"/>
      <c r="E56" s="14"/>
      <c r="F56" s="14">
        <v>867678</v>
      </c>
      <c r="G56" s="14">
        <v>755704</v>
      </c>
      <c r="H56" s="14">
        <v>772540</v>
      </c>
      <c r="I56" s="14">
        <v>813013</v>
      </c>
      <c r="J56" s="14">
        <v>821975</v>
      </c>
      <c r="K56" s="14">
        <v>873435</v>
      </c>
    </row>
    <row r="57" spans="1:11" ht="12.75" outlineLevel="2">
      <c r="A57" s="17" t="s">
        <v>53</v>
      </c>
      <c r="B57" s="16" t="s">
        <v>101</v>
      </c>
      <c r="C57" s="14"/>
      <c r="D57" s="14"/>
      <c r="E57" s="14"/>
      <c r="F57" s="14">
        <v>45408</v>
      </c>
      <c r="G57" s="14"/>
      <c r="H57" s="14"/>
      <c r="I57" s="14">
        <v>21644</v>
      </c>
      <c r="J57" s="14"/>
      <c r="K57" s="14"/>
    </row>
    <row r="58" spans="1:11" ht="12.75" outlineLevel="2">
      <c r="A58" s="17" t="s">
        <v>55</v>
      </c>
      <c r="B58" s="16" t="s">
        <v>102</v>
      </c>
      <c r="C58" s="14"/>
      <c r="D58" s="14"/>
      <c r="E58" s="14"/>
      <c r="F58" s="14"/>
      <c r="G58" s="14"/>
      <c r="H58" s="14"/>
      <c r="I58" s="14"/>
      <c r="J58" s="14"/>
      <c r="K58" s="14"/>
    </row>
    <row r="59" spans="1:11" ht="12.75" outlineLevel="2">
      <c r="A59" s="17" t="s">
        <v>57</v>
      </c>
      <c r="B59" s="16" t="s">
        <v>103</v>
      </c>
      <c r="C59" s="14"/>
      <c r="D59" s="14"/>
      <c r="E59" s="14"/>
      <c r="F59" s="14"/>
      <c r="G59" s="14"/>
      <c r="H59" s="14"/>
      <c r="I59" s="14"/>
      <c r="J59" s="14"/>
      <c r="K59" s="14"/>
    </row>
    <row r="60" spans="1:11" ht="12.75" outlineLevel="2">
      <c r="A60" s="17" t="s">
        <v>59</v>
      </c>
      <c r="B60" s="16" t="s">
        <v>108</v>
      </c>
      <c r="C60" s="14"/>
      <c r="D60" s="14"/>
      <c r="E60" s="14"/>
      <c r="F60" s="14"/>
      <c r="G60" s="14"/>
      <c r="H60" s="14"/>
      <c r="I60" s="14"/>
      <c r="J60" s="14"/>
      <c r="K60" s="14"/>
    </row>
    <row r="61" spans="1:11" ht="12.75" outlineLevel="2">
      <c r="A61" s="17" t="s">
        <v>61</v>
      </c>
      <c r="B61" s="16" t="s">
        <v>109</v>
      </c>
      <c r="C61" s="14"/>
      <c r="D61" s="14"/>
      <c r="E61" s="14"/>
      <c r="F61" s="14"/>
      <c r="G61" s="14">
        <v>1831</v>
      </c>
      <c r="H61" s="14"/>
      <c r="I61" s="14">
        <v>21101</v>
      </c>
      <c r="J61" s="14"/>
      <c r="K61" s="14">
        <v>65130</v>
      </c>
    </row>
    <row r="62" spans="1:11" ht="12.75" outlineLevel="2">
      <c r="A62" s="17" t="s">
        <v>63</v>
      </c>
      <c r="B62" s="16" t="s">
        <v>110</v>
      </c>
      <c r="C62" s="14"/>
      <c r="D62" s="14"/>
      <c r="E62" s="14"/>
      <c r="F62" s="14"/>
      <c r="G62" s="14"/>
      <c r="H62" s="14"/>
      <c r="I62" s="14"/>
      <c r="J62" s="14"/>
      <c r="K62" s="14"/>
    </row>
    <row r="63" spans="1:11" ht="12.75" outlineLevel="2">
      <c r="A63" s="17" t="s">
        <v>65</v>
      </c>
      <c r="B63" s="16" t="s">
        <v>104</v>
      </c>
      <c r="C63" s="14"/>
      <c r="D63" s="14"/>
      <c r="E63" s="14"/>
      <c r="F63" s="14">
        <v>354485</v>
      </c>
      <c r="G63" s="14">
        <v>80713</v>
      </c>
      <c r="H63" s="14">
        <v>84997</v>
      </c>
      <c r="I63" s="14">
        <v>66469</v>
      </c>
      <c r="J63" s="14">
        <v>70038</v>
      </c>
      <c r="K63" s="14">
        <v>96680</v>
      </c>
    </row>
    <row r="64" spans="1:11" ht="12.75" outlineLevel="2">
      <c r="A64" s="17" t="s">
        <v>77</v>
      </c>
      <c r="B64" s="16" t="s">
        <v>105</v>
      </c>
      <c r="C64" s="14"/>
      <c r="D64" s="14"/>
      <c r="E64" s="14"/>
      <c r="F64" s="14">
        <v>14017</v>
      </c>
      <c r="G64" s="14">
        <v>15339</v>
      </c>
      <c r="H64" s="14">
        <v>11384</v>
      </c>
      <c r="I64" s="14">
        <v>18348</v>
      </c>
      <c r="J64" s="14">
        <v>13765</v>
      </c>
      <c r="K64" s="14">
        <v>8386</v>
      </c>
    </row>
    <row r="65" spans="1:11" ht="12.75" outlineLevel="1">
      <c r="A65" s="25" t="s">
        <v>111</v>
      </c>
      <c r="B65" s="26" t="s">
        <v>15</v>
      </c>
      <c r="C65" s="27">
        <f>SUM(C66:C69)</f>
        <v>0</v>
      </c>
      <c r="D65" s="27">
        <f>SUM(D66:D69)</f>
        <v>0</v>
      </c>
      <c r="E65" s="27">
        <f>SUM(E66:E69)</f>
        <v>0</v>
      </c>
      <c r="F65" s="27">
        <f>SUM(F66:F69)</f>
        <v>105645</v>
      </c>
      <c r="G65" s="27">
        <f>SUM(G66:G69)</f>
        <v>69838</v>
      </c>
      <c r="H65" s="27">
        <f>SUM(H66:H69)</f>
        <v>200272</v>
      </c>
      <c r="I65" s="27">
        <f>SUM(I66:I69)</f>
        <v>52636</v>
      </c>
      <c r="J65" s="27">
        <f>SUM(J66:J69)</f>
        <v>50575</v>
      </c>
      <c r="K65" s="27">
        <f>SUM(K66:K69)</f>
        <v>65935</v>
      </c>
    </row>
    <row r="66" spans="1:11" ht="12.75" outlineLevel="2">
      <c r="A66" s="15" t="s">
        <v>51</v>
      </c>
      <c r="B66" s="16" t="s">
        <v>112</v>
      </c>
      <c r="C66" s="14"/>
      <c r="D66" s="14"/>
      <c r="E66" s="14"/>
      <c r="F66" s="14">
        <v>52911</v>
      </c>
      <c r="G66" s="14">
        <v>28697</v>
      </c>
      <c r="H66" s="14">
        <v>45587</v>
      </c>
      <c r="I66" s="14">
        <v>48383</v>
      </c>
      <c r="J66" s="14">
        <v>41675</v>
      </c>
      <c r="K66" s="14">
        <v>40547</v>
      </c>
    </row>
    <row r="67" spans="1:11" ht="12.75" outlineLevel="2">
      <c r="A67" s="15" t="s">
        <v>53</v>
      </c>
      <c r="B67" s="16" t="s">
        <v>113</v>
      </c>
      <c r="C67" s="14"/>
      <c r="D67" s="14"/>
      <c r="E67" s="14"/>
      <c r="F67" s="14">
        <v>52734</v>
      </c>
      <c r="G67" s="14">
        <v>41141</v>
      </c>
      <c r="H67" s="14">
        <v>154685</v>
      </c>
      <c r="I67" s="14">
        <v>4253</v>
      </c>
      <c r="J67" s="14">
        <v>8900</v>
      </c>
      <c r="K67" s="14">
        <v>25388</v>
      </c>
    </row>
    <row r="68" spans="1:11" ht="12.75" outlineLevel="2">
      <c r="A68" s="15" t="s">
        <v>55</v>
      </c>
      <c r="B68" s="16" t="s">
        <v>114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 outlineLevel="2">
      <c r="A69" s="15" t="s">
        <v>57</v>
      </c>
      <c r="B69" s="16" t="s">
        <v>115</v>
      </c>
      <c r="C69" s="14"/>
      <c r="D69" s="14"/>
      <c r="E69" s="14"/>
      <c r="F69" s="14"/>
      <c r="G69" s="14"/>
      <c r="H69" s="14"/>
      <c r="I69" s="14"/>
      <c r="J69" s="14"/>
      <c r="K69" s="14"/>
    </row>
    <row r="70" spans="1:11" ht="12.75">
      <c r="A70" s="22" t="s">
        <v>116</v>
      </c>
      <c r="B70" s="23" t="s">
        <v>117</v>
      </c>
      <c r="C70" s="24">
        <f>C71</f>
        <v>0</v>
      </c>
      <c r="D70" s="24">
        <f>D71</f>
        <v>0</v>
      </c>
      <c r="E70" s="24">
        <f>E71</f>
        <v>0</v>
      </c>
      <c r="F70" s="24">
        <f>F71</f>
        <v>409001</v>
      </c>
      <c r="G70" s="24">
        <f>G71</f>
        <v>436094</v>
      </c>
      <c r="H70" s="24">
        <f>H71</f>
        <v>474739</v>
      </c>
      <c r="I70" s="24">
        <f>I71</f>
        <v>583072</v>
      </c>
      <c r="J70" s="24">
        <f>J71</f>
        <v>1137656</v>
      </c>
      <c r="K70" s="24">
        <f>K71</f>
        <v>1293194</v>
      </c>
    </row>
    <row r="71" spans="1:11" ht="12.75" outlineLevel="1">
      <c r="A71" s="25" t="s">
        <v>118</v>
      </c>
      <c r="B71" s="26" t="s">
        <v>119</v>
      </c>
      <c r="C71" s="27">
        <f>SUM(C72:C74)</f>
        <v>0</v>
      </c>
      <c r="D71" s="27">
        <f>SUM(D72:D74)</f>
        <v>0</v>
      </c>
      <c r="E71" s="27">
        <f>SUM(E72:E74)</f>
        <v>0</v>
      </c>
      <c r="F71" s="27">
        <f>SUM(F72:F74)</f>
        <v>409001</v>
      </c>
      <c r="G71" s="27">
        <f>SUM(G72:G74)</f>
        <v>436094</v>
      </c>
      <c r="H71" s="27">
        <f>SUM(H72:H74)</f>
        <v>474739</v>
      </c>
      <c r="I71" s="27">
        <f>SUM(I72:I74)</f>
        <v>583072</v>
      </c>
      <c r="J71" s="27">
        <f>SUM(J72:J74)</f>
        <v>1137656</v>
      </c>
      <c r="K71" s="27">
        <f>SUM(K72:K74)</f>
        <v>1293194</v>
      </c>
    </row>
    <row r="72" spans="1:11" ht="12.75" outlineLevel="2">
      <c r="A72" s="15" t="s">
        <v>51</v>
      </c>
      <c r="B72" s="16" t="s">
        <v>120</v>
      </c>
      <c r="C72" s="16"/>
      <c r="D72" s="14"/>
      <c r="E72" s="14"/>
      <c r="F72" s="14">
        <v>403498</v>
      </c>
      <c r="G72" s="27">
        <v>436094</v>
      </c>
      <c r="H72" s="27">
        <v>474739</v>
      </c>
      <c r="I72" s="27">
        <v>583072</v>
      </c>
      <c r="J72" s="27">
        <v>1137656</v>
      </c>
      <c r="K72" s="14">
        <v>1293190</v>
      </c>
    </row>
    <row r="73" spans="1:11" ht="12.75" outlineLevel="2">
      <c r="A73" s="15" t="s">
        <v>53</v>
      </c>
      <c r="B73" s="16" t="s">
        <v>121</v>
      </c>
      <c r="C73" s="16"/>
      <c r="D73" s="14"/>
      <c r="E73" s="14"/>
      <c r="F73" s="14"/>
      <c r="G73" s="14"/>
      <c r="H73" s="14"/>
      <c r="I73" s="14"/>
      <c r="J73" s="14"/>
      <c r="K73" s="14"/>
    </row>
    <row r="74" spans="1:11" ht="12.75" outlineLevel="2">
      <c r="A74" s="15" t="s">
        <v>55</v>
      </c>
      <c r="B74" s="16" t="s">
        <v>122</v>
      </c>
      <c r="C74" s="16"/>
      <c r="D74" s="14"/>
      <c r="E74" s="14"/>
      <c r="F74" s="14">
        <v>5503</v>
      </c>
      <c r="G74" s="14"/>
      <c r="H74" s="14"/>
      <c r="I74" s="14"/>
      <c r="J74" s="14"/>
      <c r="K74" s="14">
        <v>4</v>
      </c>
    </row>
    <row r="75" spans="1:11" ht="14.25" customHeight="1">
      <c r="A75" s="34"/>
      <c r="B75" s="35"/>
      <c r="C75" s="35"/>
      <c r="D75" s="36"/>
      <c r="E75" s="36"/>
      <c r="F75" s="37"/>
      <c r="G75" s="37"/>
      <c r="H75" s="37"/>
      <c r="I75" s="37"/>
      <c r="J75" s="37"/>
      <c r="K75" s="37"/>
    </row>
    <row r="76" spans="1:11" ht="12.75">
      <c r="A76" s="159" t="s">
        <v>123</v>
      </c>
      <c r="B76" s="160"/>
      <c r="C76" s="92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ht="12.75">
      <c r="A77" s="31"/>
      <c r="B77" s="28" t="s">
        <v>124</v>
      </c>
      <c r="C77" s="32">
        <f>C78+C95+C128</f>
        <v>0</v>
      </c>
      <c r="D77" s="32">
        <f>D78+D95+D128</f>
        <v>0</v>
      </c>
      <c r="E77" s="32">
        <f>E78+E95+E128</f>
        <v>0</v>
      </c>
      <c r="F77" s="32">
        <f>SUM(F78+F95+F128)</f>
        <v>15170444</v>
      </c>
      <c r="G77" s="32">
        <f>SUM(G78+G95+G128)</f>
        <v>15034951</v>
      </c>
      <c r="H77" s="32">
        <f>SUM(H78+H95+H128)</f>
        <v>15707085</v>
      </c>
      <c r="I77" s="32">
        <f>SUM(I78+I95+I128)</f>
        <v>16075529</v>
      </c>
      <c r="J77" s="32">
        <f>SUM(J78+J95+J128)</f>
        <v>18041197</v>
      </c>
      <c r="K77" s="32">
        <f>SUM(K78+K95+K128)</f>
        <v>19462681</v>
      </c>
    </row>
    <row r="78" spans="1:11" ht="12.75">
      <c r="A78" s="22" t="s">
        <v>45</v>
      </c>
      <c r="B78" s="23" t="s">
        <v>125</v>
      </c>
      <c r="C78" s="24">
        <f>C79+C83+C88+C91+C94</f>
        <v>0</v>
      </c>
      <c r="D78" s="24">
        <f>D79+D83+D88+D91+D94</f>
        <v>0</v>
      </c>
      <c r="E78" s="24">
        <f>E79+E83+E88+E91+E94</f>
        <v>0</v>
      </c>
      <c r="F78" s="24">
        <v>5988694</v>
      </c>
      <c r="G78" s="24">
        <v>6915074</v>
      </c>
      <c r="H78" s="24">
        <v>7963963</v>
      </c>
      <c r="I78" s="24">
        <v>9445956</v>
      </c>
      <c r="J78" s="24">
        <v>10943105</v>
      </c>
      <c r="K78" s="24">
        <v>12811435</v>
      </c>
    </row>
    <row r="79" spans="1:11" ht="12.75" outlineLevel="1">
      <c r="A79" s="25" t="s">
        <v>126</v>
      </c>
      <c r="B79" s="26" t="s">
        <v>127</v>
      </c>
      <c r="C79" s="27">
        <f>SUM(C80:C82)</f>
        <v>0</v>
      </c>
      <c r="D79" s="27">
        <f>SUM(D80:D82)</f>
        <v>0</v>
      </c>
      <c r="E79" s="27">
        <f>SUM(E80:E82)</f>
        <v>0</v>
      </c>
      <c r="F79" s="27">
        <f>SUM(F80:F82)</f>
        <v>1931550</v>
      </c>
      <c r="G79" s="27">
        <f>SUM(G80:G82)</f>
        <v>1931550</v>
      </c>
      <c r="H79" s="27">
        <f>SUM(H80:H82)</f>
        <v>1931553</v>
      </c>
      <c r="I79" s="27">
        <f>SUM(I80:I82)</f>
        <v>1962064</v>
      </c>
      <c r="J79" s="27">
        <f>SUM(J80:J82)</f>
        <v>1962064</v>
      </c>
      <c r="K79" s="27">
        <f>SUM(K80:K82)</f>
        <v>2000000</v>
      </c>
    </row>
    <row r="80" spans="1:11" ht="12.75" outlineLevel="2">
      <c r="A80" s="15" t="s">
        <v>51</v>
      </c>
      <c r="B80" s="16" t="s">
        <v>128</v>
      </c>
      <c r="C80" s="38"/>
      <c r="D80" s="38"/>
      <c r="E80" s="38"/>
      <c r="F80" s="38">
        <v>1962064</v>
      </c>
      <c r="G80" s="38">
        <v>1962064</v>
      </c>
      <c r="H80" s="38">
        <v>1962064</v>
      </c>
      <c r="I80" s="27">
        <v>1962064</v>
      </c>
      <c r="J80" s="27">
        <v>1962064</v>
      </c>
      <c r="K80" s="27">
        <v>2000000</v>
      </c>
    </row>
    <row r="81" spans="1:11" ht="12.75" outlineLevel="2">
      <c r="A81" s="15" t="s">
        <v>53</v>
      </c>
      <c r="B81" s="16" t="s">
        <v>129</v>
      </c>
      <c r="C81" s="38"/>
      <c r="D81" s="38"/>
      <c r="E81" s="38"/>
      <c r="F81" s="38">
        <v>-30514</v>
      </c>
      <c r="G81" s="38">
        <v>-30514</v>
      </c>
      <c r="H81" s="38">
        <v>-30511</v>
      </c>
      <c r="I81" s="38"/>
      <c r="J81" s="38"/>
      <c r="K81" s="38"/>
    </row>
    <row r="82" spans="1:11" ht="12.75" outlineLevel="2">
      <c r="A82" s="15" t="s">
        <v>55</v>
      </c>
      <c r="B82" s="16" t="s">
        <v>130</v>
      </c>
      <c r="C82" s="38"/>
      <c r="D82" s="38"/>
      <c r="E82" s="38"/>
      <c r="F82" s="38"/>
      <c r="G82" s="38"/>
      <c r="H82" s="38"/>
      <c r="I82" s="38"/>
      <c r="J82" s="38"/>
      <c r="K82" s="38"/>
    </row>
    <row r="83" spans="1:11" ht="12.75" outlineLevel="1">
      <c r="A83" s="25" t="s">
        <v>131</v>
      </c>
      <c r="B83" s="26" t="s">
        <v>132</v>
      </c>
      <c r="C83" s="27">
        <f>SUM(C84:C87)</f>
        <v>0</v>
      </c>
      <c r="D83" s="27">
        <f>SUM(D84:D87)</f>
        <v>0</v>
      </c>
      <c r="E83" s="27">
        <f>SUM(E84:E87)</f>
        <v>0</v>
      </c>
      <c r="F83" s="27">
        <f>SUM(F84:F87)</f>
        <v>1163558</v>
      </c>
      <c r="G83" s="27">
        <f>SUM(G84:G87)</f>
        <v>1291578</v>
      </c>
      <c r="H83" s="27">
        <f>SUM(H84:H87)</f>
        <v>1399054</v>
      </c>
      <c r="I83" s="27">
        <f>SUM(I84:I87)</f>
        <v>1484220</v>
      </c>
      <c r="J83" s="27">
        <f>SUM(J84:J87)</f>
        <v>1488912</v>
      </c>
      <c r="K83" s="27">
        <f>SUM(K84:K87)</f>
        <v>1471072</v>
      </c>
    </row>
    <row r="84" spans="1:11" ht="12.75" outlineLevel="2">
      <c r="A84" s="15" t="s">
        <v>51</v>
      </c>
      <c r="B84" s="16" t="s">
        <v>133</v>
      </c>
      <c r="C84" s="38"/>
      <c r="D84" s="38"/>
      <c r="E84" s="38"/>
      <c r="F84" s="38">
        <v>550830</v>
      </c>
      <c r="G84" s="38">
        <v>550830</v>
      </c>
      <c r="H84" s="38">
        <v>550830</v>
      </c>
      <c r="I84" s="38">
        <v>550830</v>
      </c>
      <c r="J84" s="38">
        <v>550830</v>
      </c>
      <c r="K84" s="38">
        <v>550830</v>
      </c>
    </row>
    <row r="85" spans="1:11" ht="12.75" outlineLevel="2">
      <c r="A85" s="15" t="s">
        <v>53</v>
      </c>
      <c r="B85" s="16" t="s">
        <v>134</v>
      </c>
      <c r="C85" s="38"/>
      <c r="D85" s="38"/>
      <c r="E85" s="38"/>
      <c r="F85" s="38">
        <v>586224</v>
      </c>
      <c r="G85" s="38">
        <v>650234</v>
      </c>
      <c r="H85" s="38">
        <v>703972</v>
      </c>
      <c r="I85" s="38">
        <v>746555</v>
      </c>
      <c r="J85" s="38">
        <v>748901</v>
      </c>
      <c r="K85" s="38">
        <v>739981</v>
      </c>
    </row>
    <row r="86" spans="1:11" ht="12.75" outlineLevel="2">
      <c r="A86" s="15" t="s">
        <v>55</v>
      </c>
      <c r="B86" s="16" t="s">
        <v>135</v>
      </c>
      <c r="C86" s="38"/>
      <c r="D86" s="38"/>
      <c r="E86" s="38"/>
      <c r="F86" s="38">
        <v>-162677</v>
      </c>
      <c r="G86" s="38">
        <v>-98667</v>
      </c>
      <c r="H86" s="38">
        <v>-44929</v>
      </c>
      <c r="I86" s="38">
        <v>-2346</v>
      </c>
      <c r="J86" s="38"/>
      <c r="K86" s="38">
        <v>-8920</v>
      </c>
    </row>
    <row r="87" spans="1:11" ht="12.75" outlineLevel="2">
      <c r="A87" s="15" t="s">
        <v>57</v>
      </c>
      <c r="B87" s="16" t="s">
        <v>136</v>
      </c>
      <c r="C87" s="38"/>
      <c r="D87" s="38"/>
      <c r="E87" s="38"/>
      <c r="F87" s="38">
        <v>189181</v>
      </c>
      <c r="G87" s="38">
        <v>189181</v>
      </c>
      <c r="H87" s="38">
        <v>189181</v>
      </c>
      <c r="I87" s="38">
        <v>189181</v>
      </c>
      <c r="J87" s="38">
        <v>189181</v>
      </c>
      <c r="K87" s="38">
        <v>189181</v>
      </c>
    </row>
    <row r="88" spans="1:11" ht="12.75" outlineLevel="1">
      <c r="A88" s="25" t="s">
        <v>137</v>
      </c>
      <c r="B88" s="26" t="s">
        <v>138</v>
      </c>
      <c r="C88" s="27">
        <f>SUM(C89:C90)</f>
        <v>0</v>
      </c>
      <c r="D88" s="27">
        <f>SUM(D89:D90)</f>
        <v>0</v>
      </c>
      <c r="E88" s="27">
        <f>SUM(E89:E90)</f>
        <v>0</v>
      </c>
      <c r="F88" s="27">
        <v>458365</v>
      </c>
      <c r="G88" s="27">
        <v>459351</v>
      </c>
      <c r="H88" s="27">
        <v>457105</v>
      </c>
      <c r="I88" s="27">
        <v>453831</v>
      </c>
      <c r="J88" s="27">
        <v>449781</v>
      </c>
      <c r="K88" s="27">
        <v>410531</v>
      </c>
    </row>
    <row r="89" spans="1:11" ht="12.75" outlineLevel="2">
      <c r="A89" s="15" t="s">
        <v>51</v>
      </c>
      <c r="B89" s="16" t="s">
        <v>139</v>
      </c>
      <c r="C89" s="38"/>
      <c r="D89" s="38"/>
      <c r="E89" s="38"/>
      <c r="F89" s="38">
        <v>448446</v>
      </c>
      <c r="G89" s="38">
        <v>448446</v>
      </c>
      <c r="H89" s="38">
        <v>448446</v>
      </c>
      <c r="I89" s="38">
        <v>448446</v>
      </c>
      <c r="J89" s="7">
        <v>448446</v>
      </c>
      <c r="K89" s="38">
        <v>410531</v>
      </c>
    </row>
    <row r="90" spans="1:11" ht="12.75" outlineLevel="2">
      <c r="A90" s="15" t="s">
        <v>53</v>
      </c>
      <c r="B90" s="16" t="s">
        <v>140</v>
      </c>
      <c r="C90" s="38"/>
      <c r="D90" s="38"/>
      <c r="E90" s="38"/>
      <c r="F90" s="38">
        <v>9899</v>
      </c>
      <c r="G90" s="38">
        <v>10885</v>
      </c>
      <c r="H90" s="38">
        <v>8639</v>
      </c>
      <c r="I90" s="38">
        <v>5365</v>
      </c>
      <c r="J90" s="38">
        <v>1315</v>
      </c>
      <c r="K90" s="38">
        <v>0</v>
      </c>
    </row>
    <row r="91" spans="1:11" ht="12.75" outlineLevel="1">
      <c r="A91" s="25" t="s">
        <v>141</v>
      </c>
      <c r="B91" s="26" t="s">
        <v>142</v>
      </c>
      <c r="C91" s="27">
        <f>SUM(C92:C93)</f>
        <v>0</v>
      </c>
      <c r="D91" s="27">
        <f>SUM(D92:D93)</f>
        <v>0</v>
      </c>
      <c r="E91" s="27">
        <f>SUM(E92:E93)</f>
        <v>0</v>
      </c>
      <c r="F91" s="27">
        <f>SUM(F92:F93)</f>
        <v>1375207</v>
      </c>
      <c r="G91" s="27">
        <f>SUM(G92:G93)</f>
        <v>1047726</v>
      </c>
      <c r="H91" s="27">
        <f>SUM(H92:H93)</f>
        <v>1909107</v>
      </c>
      <c r="I91" s="27">
        <f>SUM(I92:I93)</f>
        <v>2906506</v>
      </c>
      <c r="J91" s="27">
        <f>SUM(J92:J93)</f>
        <v>4317785</v>
      </c>
      <c r="K91" s="27">
        <f>SUM(K92:K93)</f>
        <v>5778727</v>
      </c>
    </row>
    <row r="92" spans="1:11" ht="12.75" outlineLevel="2">
      <c r="A92" s="15" t="s">
        <v>51</v>
      </c>
      <c r="B92" s="16" t="s">
        <v>143</v>
      </c>
      <c r="C92" s="38"/>
      <c r="D92" s="38"/>
      <c r="E92" s="38"/>
      <c r="F92" s="38">
        <v>1375207</v>
      </c>
      <c r="G92" s="38">
        <v>1047726</v>
      </c>
      <c r="H92" s="38">
        <v>1909107</v>
      </c>
      <c r="I92" s="38">
        <v>2906506</v>
      </c>
      <c r="J92" s="38">
        <v>4317785</v>
      </c>
      <c r="K92" s="38">
        <v>5778727</v>
      </c>
    </row>
    <row r="93" spans="1:6" ht="12.75" outlineLevel="2">
      <c r="A93" s="15" t="s">
        <v>53</v>
      </c>
      <c r="B93" s="16" t="s">
        <v>144</v>
      </c>
      <c r="C93" s="38"/>
      <c r="D93" s="38"/>
      <c r="E93" s="38"/>
      <c r="F93" s="38"/>
    </row>
    <row r="94" spans="1:11" ht="12.75" outlineLevel="1">
      <c r="A94" s="25" t="s">
        <v>145</v>
      </c>
      <c r="B94" s="26" t="s">
        <v>146</v>
      </c>
      <c r="C94" s="27"/>
      <c r="D94" s="27"/>
      <c r="E94" s="27"/>
      <c r="F94" s="27">
        <v>1637348</v>
      </c>
      <c r="G94" s="38">
        <v>2826213</v>
      </c>
      <c r="H94" s="38">
        <v>2962226</v>
      </c>
      <c r="I94" s="38">
        <v>3377000</v>
      </c>
      <c r="J94" s="38">
        <v>3464574</v>
      </c>
      <c r="K94" s="38">
        <v>3882196</v>
      </c>
    </row>
    <row r="95" spans="1:11" ht="12.75">
      <c r="A95" s="22" t="s">
        <v>47</v>
      </c>
      <c r="B95" s="23" t="s">
        <v>147</v>
      </c>
      <c r="C95" s="24">
        <f>C96+C101+C112+C124</f>
        <v>0</v>
      </c>
      <c r="D95" s="24">
        <f>D96+D101+D112+D124</f>
        <v>0</v>
      </c>
      <c r="E95" s="24">
        <f>E96+E101+E112+E124</f>
        <v>0</v>
      </c>
      <c r="F95" s="24">
        <v>9161942</v>
      </c>
      <c r="G95" s="24">
        <v>8105569</v>
      </c>
      <c r="H95" s="24">
        <v>7733870</v>
      </c>
      <c r="I95" s="24">
        <v>6627920</v>
      </c>
      <c r="J95" s="24">
        <v>7095926</v>
      </c>
      <c r="K95" s="24">
        <v>6648478</v>
      </c>
    </row>
    <row r="96" spans="1:11" ht="12.75" outlineLevel="1">
      <c r="A96" s="25" t="s">
        <v>49</v>
      </c>
      <c r="B96" s="26" t="s">
        <v>148</v>
      </c>
      <c r="C96" s="27">
        <f>SUM(C97:C100)</f>
        <v>0</v>
      </c>
      <c r="D96" s="27">
        <f>SUM(D97:D100)</f>
        <v>0</v>
      </c>
      <c r="E96" s="27">
        <f>SUM(E97:E100)</f>
        <v>0</v>
      </c>
      <c r="F96" s="27">
        <f>SUM(F97:F100)</f>
        <v>829691</v>
      </c>
      <c r="G96" s="27">
        <f>SUM(G97:G100)</f>
        <v>1040396</v>
      </c>
      <c r="H96" s="27">
        <f>SUM(H97:H100)</f>
        <v>741074</v>
      </c>
      <c r="I96" s="27">
        <f>SUM(I97:I100)</f>
        <v>596490</v>
      </c>
      <c r="J96" s="27">
        <f>SUM(J97:J100)</f>
        <v>533645</v>
      </c>
      <c r="K96" s="27">
        <f>SUM(K97:K100)</f>
        <v>322320</v>
      </c>
    </row>
    <row r="97" spans="1:11" ht="12.75" outlineLevel="2">
      <c r="A97" s="15" t="s">
        <v>51</v>
      </c>
      <c r="B97" s="16" t="s">
        <v>149</v>
      </c>
      <c r="C97" s="38"/>
      <c r="D97" s="38"/>
      <c r="E97" s="38"/>
      <c r="F97" s="38">
        <v>54102</v>
      </c>
      <c r="G97" s="38">
        <v>43360</v>
      </c>
      <c r="H97" s="38">
        <v>33102</v>
      </c>
      <c r="I97" s="38">
        <v>29831</v>
      </c>
      <c r="J97" s="38">
        <v>18197</v>
      </c>
      <c r="K97" s="38">
        <v>6309</v>
      </c>
    </row>
    <row r="98" spans="1:11" ht="12.75" outlineLevel="2">
      <c r="A98" s="15" t="s">
        <v>53</v>
      </c>
      <c r="B98" s="16" t="s">
        <v>150</v>
      </c>
      <c r="C98" s="38"/>
      <c r="D98" s="38"/>
      <c r="E98" s="38"/>
      <c r="F98" s="38"/>
      <c r="G98" s="38"/>
      <c r="H98" s="38"/>
      <c r="I98" s="38"/>
      <c r="J98" s="38"/>
      <c r="K98" s="38"/>
    </row>
    <row r="99" spans="1:11" ht="12.75" outlineLevel="2">
      <c r="A99" s="15" t="s">
        <v>55</v>
      </c>
      <c r="B99" s="16" t="s">
        <v>151</v>
      </c>
      <c r="C99" s="38"/>
      <c r="D99" s="38"/>
      <c r="E99" s="38"/>
      <c r="F99" s="38">
        <v>530251</v>
      </c>
      <c r="G99" s="38">
        <v>450014</v>
      </c>
      <c r="H99" s="38">
        <v>177254</v>
      </c>
      <c r="I99" s="38"/>
      <c r="J99" s="38">
        <v>16570</v>
      </c>
      <c r="K99" s="38"/>
    </row>
    <row r="100" spans="1:11" ht="12.75" outlineLevel="2">
      <c r="A100" s="15" t="s">
        <v>57</v>
      </c>
      <c r="B100" s="16" t="s">
        <v>152</v>
      </c>
      <c r="C100" s="38"/>
      <c r="D100" s="38"/>
      <c r="E100" s="38"/>
      <c r="F100" s="38">
        <v>245338</v>
      </c>
      <c r="G100" s="38">
        <v>547022</v>
      </c>
      <c r="H100" s="38">
        <v>530718</v>
      </c>
      <c r="I100" s="38">
        <v>566659</v>
      </c>
      <c r="J100" s="38">
        <v>498878</v>
      </c>
      <c r="K100" s="38">
        <v>316011</v>
      </c>
    </row>
    <row r="101" spans="1:11" ht="12.75" outlineLevel="1">
      <c r="A101" s="25" t="s">
        <v>67</v>
      </c>
      <c r="B101" s="26" t="s">
        <v>153</v>
      </c>
      <c r="C101" s="27">
        <f>SUM(C102:C111)</f>
        <v>0</v>
      </c>
      <c r="D101" s="27">
        <f>SUM(D102:D111)</f>
        <v>0</v>
      </c>
      <c r="E101" s="27">
        <f>SUM(E102:E111)</f>
        <v>0</v>
      </c>
      <c r="F101" s="27">
        <f>SUM(F102:F111)</f>
        <v>2278213</v>
      </c>
      <c r="G101" s="27">
        <f>SUM(G102:G111)</f>
        <v>1641132</v>
      </c>
      <c r="H101" s="27">
        <f>SUM(H102:H111)</f>
        <v>1685967</v>
      </c>
      <c r="I101" s="27">
        <f>SUM(I102:I111)</f>
        <v>1667487</v>
      </c>
      <c r="J101" s="27">
        <f>SUM(J102:J111)</f>
        <v>1630773</v>
      </c>
      <c r="K101" s="27">
        <f>SUM(K102:K111)</f>
        <v>1430374</v>
      </c>
    </row>
    <row r="102" spans="1:11" ht="12.75" outlineLevel="2">
      <c r="A102" s="15" t="s">
        <v>51</v>
      </c>
      <c r="B102" s="16" t="s">
        <v>154</v>
      </c>
      <c r="C102" s="38"/>
      <c r="D102" s="38"/>
      <c r="E102" s="38"/>
      <c r="F102" s="38">
        <v>230</v>
      </c>
      <c r="G102" s="38"/>
      <c r="H102" s="38"/>
      <c r="I102" s="38"/>
      <c r="J102" s="38">
        <v>33586</v>
      </c>
      <c r="K102" s="38">
        <v>8271</v>
      </c>
    </row>
    <row r="103" spans="1:11" ht="12.75" outlineLevel="2">
      <c r="A103" s="15" t="s">
        <v>53</v>
      </c>
      <c r="B103" s="16" t="s">
        <v>155</v>
      </c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2.75" outlineLevel="2">
      <c r="A104" s="15" t="s">
        <v>55</v>
      </c>
      <c r="B104" s="16" t="s">
        <v>156</v>
      </c>
      <c r="C104" s="38"/>
      <c r="D104" s="38"/>
      <c r="E104" s="38"/>
      <c r="F104" s="38"/>
      <c r="G104" s="38"/>
      <c r="H104" s="38"/>
      <c r="I104" s="38"/>
      <c r="J104" s="38"/>
      <c r="K104" s="38"/>
    </row>
    <row r="105" spans="1:11" ht="12.75" outlineLevel="2">
      <c r="A105" s="15" t="s">
        <v>57</v>
      </c>
      <c r="B105" s="16" t="s">
        <v>157</v>
      </c>
      <c r="C105" s="38"/>
      <c r="D105" s="38"/>
      <c r="E105" s="38"/>
      <c r="F105" s="38"/>
      <c r="G105" s="38"/>
      <c r="H105" s="38"/>
      <c r="I105" s="38"/>
      <c r="J105" s="38"/>
      <c r="K105" s="38"/>
    </row>
    <row r="106" spans="1:11" ht="12.75" outlineLevel="2">
      <c r="A106" s="15" t="s">
        <v>59</v>
      </c>
      <c r="B106" s="16" t="s">
        <v>158</v>
      </c>
      <c r="C106" s="38"/>
      <c r="D106" s="38"/>
      <c r="E106" s="38"/>
      <c r="F106" s="38"/>
      <c r="G106" s="38"/>
      <c r="H106" s="38"/>
      <c r="I106" s="38"/>
      <c r="J106" s="38"/>
      <c r="K106" s="38"/>
    </row>
    <row r="107" spans="1:11" ht="12.75" outlineLevel="2">
      <c r="A107" s="15" t="s">
        <v>61</v>
      </c>
      <c r="B107" s="16" t="s">
        <v>159</v>
      </c>
      <c r="C107" s="38"/>
      <c r="D107" s="38"/>
      <c r="E107" s="38"/>
      <c r="F107" s="38"/>
      <c r="G107" s="38"/>
      <c r="H107" s="38"/>
      <c r="I107" s="38"/>
      <c r="J107" s="38"/>
      <c r="K107" s="38"/>
    </row>
    <row r="108" spans="1:11" ht="12.75" outlineLevel="2">
      <c r="A108" s="15" t="s">
        <v>63</v>
      </c>
      <c r="B108" s="16" t="s">
        <v>160</v>
      </c>
      <c r="C108" s="38"/>
      <c r="D108" s="38"/>
      <c r="E108" s="38"/>
      <c r="F108" s="38"/>
      <c r="G108" s="38"/>
      <c r="H108" s="38"/>
      <c r="I108" s="38"/>
      <c r="J108" s="38"/>
      <c r="K108" s="38"/>
    </row>
    <row r="109" spans="1:11" ht="12.75" outlineLevel="2">
      <c r="A109" s="15" t="s">
        <v>65</v>
      </c>
      <c r="B109" s="16" t="s">
        <v>161</v>
      </c>
      <c r="C109" s="38"/>
      <c r="D109" s="38"/>
      <c r="E109" s="38"/>
      <c r="F109" s="38"/>
      <c r="G109" s="38"/>
      <c r="H109" s="38"/>
      <c r="I109" s="38"/>
      <c r="J109" s="38"/>
      <c r="K109" s="38"/>
    </row>
    <row r="110" spans="1:11" ht="12.75" outlineLevel="2">
      <c r="A110" s="15" t="s">
        <v>77</v>
      </c>
      <c r="B110" s="16" t="s">
        <v>162</v>
      </c>
      <c r="C110" s="38"/>
      <c r="D110" s="38"/>
      <c r="E110" s="38"/>
      <c r="F110" s="38">
        <v>233969</v>
      </c>
      <c r="G110" s="38">
        <v>130079</v>
      </c>
      <c r="H110" s="38">
        <v>249358</v>
      </c>
      <c r="I110" s="38">
        <v>177701</v>
      </c>
      <c r="J110" s="38">
        <v>121898</v>
      </c>
      <c r="K110" s="38">
        <v>119961</v>
      </c>
    </row>
    <row r="111" spans="1:11" ht="12.75" outlineLevel="2">
      <c r="A111" s="15" t="s">
        <v>163</v>
      </c>
      <c r="B111" s="16" t="s">
        <v>164</v>
      </c>
      <c r="C111" s="38"/>
      <c r="D111" s="38"/>
      <c r="E111" s="38"/>
      <c r="F111" s="38">
        <v>2044014</v>
      </c>
      <c r="G111" s="38">
        <v>1511053</v>
      </c>
      <c r="H111" s="38">
        <v>1436609</v>
      </c>
      <c r="I111" s="38">
        <v>1489786</v>
      </c>
      <c r="J111" s="7">
        <v>1475289</v>
      </c>
      <c r="K111" s="38">
        <v>1302142</v>
      </c>
    </row>
    <row r="112" spans="1:11" ht="12.75" outlineLevel="1">
      <c r="A112" s="25" t="s">
        <v>79</v>
      </c>
      <c r="B112" s="26" t="s">
        <v>2</v>
      </c>
      <c r="C112" s="27">
        <f>SUM(C113:C123)</f>
        <v>0</v>
      </c>
      <c r="D112" s="27">
        <f>SUM(D113:D123)</f>
        <v>0</v>
      </c>
      <c r="E112" s="27">
        <f>SUM(E113:E123)</f>
        <v>0</v>
      </c>
      <c r="F112" s="27">
        <f>SUM(F113:F123)</f>
        <v>1944038</v>
      </c>
      <c r="G112" s="27">
        <f>SUM(G113:G123)</f>
        <v>1986073</v>
      </c>
      <c r="H112" s="27">
        <f>SUM(H113:H123)</f>
        <v>1971115</v>
      </c>
      <c r="I112" s="27">
        <f>SUM(I113:I123)</f>
        <v>2373385</v>
      </c>
      <c r="J112" s="27">
        <f>SUM(J113:J123)</f>
        <v>4091470</v>
      </c>
      <c r="K112" s="27">
        <f>SUM(K113:K123)</f>
        <v>2468395</v>
      </c>
    </row>
    <row r="113" spans="1:11" ht="12.75" outlineLevel="2">
      <c r="A113" s="15" t="s">
        <v>51</v>
      </c>
      <c r="B113" s="16" t="s">
        <v>165</v>
      </c>
      <c r="C113" s="38"/>
      <c r="D113" s="38"/>
      <c r="E113" s="38"/>
      <c r="F113" s="38">
        <v>965188</v>
      </c>
      <c r="G113" s="38">
        <v>964795</v>
      </c>
      <c r="H113" s="38">
        <v>1004603</v>
      </c>
      <c r="I113" s="38">
        <v>1289767</v>
      </c>
      <c r="J113" s="38">
        <v>1314071</v>
      </c>
      <c r="K113" s="38">
        <v>1270206</v>
      </c>
    </row>
    <row r="114" spans="1:11" ht="12.75" outlineLevel="2">
      <c r="A114" s="15" t="s">
        <v>53</v>
      </c>
      <c r="B114" s="16" t="s">
        <v>540</v>
      </c>
      <c r="C114" s="38"/>
      <c r="D114" s="38"/>
      <c r="E114" s="38"/>
      <c r="F114" s="38"/>
      <c r="G114" s="38"/>
      <c r="H114" s="38"/>
      <c r="I114" s="38"/>
      <c r="J114" s="38">
        <v>1500000</v>
      </c>
      <c r="K114" s="38"/>
    </row>
    <row r="115" spans="1:11" ht="12.75" outlineLevel="2">
      <c r="A115" s="15" t="s">
        <v>55</v>
      </c>
      <c r="B115" s="16" t="s">
        <v>167</v>
      </c>
      <c r="C115" s="38"/>
      <c r="D115" s="38"/>
      <c r="E115" s="38"/>
      <c r="F115" s="38"/>
      <c r="G115" s="38"/>
      <c r="H115" s="38"/>
      <c r="I115" s="38"/>
      <c r="J115" s="38"/>
      <c r="K115" s="38"/>
    </row>
    <row r="116" spans="1:11" ht="12.75" outlineLevel="2">
      <c r="A116" s="15" t="s">
        <v>57</v>
      </c>
      <c r="B116" s="16" t="s">
        <v>157</v>
      </c>
      <c r="C116" s="38"/>
      <c r="D116" s="38"/>
      <c r="E116" s="38"/>
      <c r="F116" s="38">
        <v>51475</v>
      </c>
      <c r="G116" s="38">
        <v>7624</v>
      </c>
      <c r="H116" s="38">
        <v>8897</v>
      </c>
      <c r="I116" s="38">
        <v>9882</v>
      </c>
      <c r="J116" s="38">
        <v>9435</v>
      </c>
      <c r="K116" s="38">
        <v>9208</v>
      </c>
    </row>
    <row r="117" spans="1:11" ht="12.75" outlineLevel="2">
      <c r="A117" s="15" t="s">
        <v>59</v>
      </c>
      <c r="B117" s="16" t="s">
        <v>168</v>
      </c>
      <c r="C117" s="38"/>
      <c r="D117" s="38"/>
      <c r="E117" s="38"/>
      <c r="F117" s="38">
        <v>51964</v>
      </c>
      <c r="G117" s="38">
        <v>54700</v>
      </c>
      <c r="H117" s="38">
        <v>64383</v>
      </c>
      <c r="I117" s="38">
        <v>73207</v>
      </c>
      <c r="J117" s="38">
        <v>64788</v>
      </c>
      <c r="K117" s="38">
        <v>67290</v>
      </c>
    </row>
    <row r="118" spans="1:11" ht="12.75" outlineLevel="2">
      <c r="A118" s="15" t="s">
        <v>61</v>
      </c>
      <c r="B118" s="16" t="s">
        <v>169</v>
      </c>
      <c r="C118" s="38"/>
      <c r="D118" s="38"/>
      <c r="E118" s="38"/>
      <c r="F118" s="38">
        <v>26598</v>
      </c>
      <c r="G118" s="38">
        <v>31301</v>
      </c>
      <c r="H118" s="38">
        <v>35141</v>
      </c>
      <c r="I118" s="38">
        <v>33494</v>
      </c>
      <c r="J118" s="38">
        <v>37033</v>
      </c>
      <c r="K118" s="38">
        <v>38974</v>
      </c>
    </row>
    <row r="119" spans="1:11" ht="12.75" outlineLevel="2">
      <c r="A119" s="15" t="s">
        <v>63</v>
      </c>
      <c r="B119" s="16" t="s">
        <v>170</v>
      </c>
      <c r="C119" s="38"/>
      <c r="D119" s="38"/>
      <c r="E119" s="38"/>
      <c r="F119" s="38">
        <v>372239</v>
      </c>
      <c r="G119" s="38">
        <v>368558</v>
      </c>
      <c r="H119" s="38">
        <v>330955</v>
      </c>
      <c r="I119" s="38">
        <v>415826</v>
      </c>
      <c r="J119" s="38">
        <v>245405</v>
      </c>
      <c r="K119" s="38">
        <v>302739</v>
      </c>
    </row>
    <row r="120" spans="1:11" ht="12.75" outlineLevel="2">
      <c r="A120" s="15" t="s">
        <v>65</v>
      </c>
      <c r="B120" s="16" t="s">
        <v>158</v>
      </c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ht="12.75" outlineLevel="2">
      <c r="A121" s="15" t="s">
        <v>77</v>
      </c>
      <c r="B121" s="16" t="s">
        <v>159</v>
      </c>
      <c r="C121" s="38"/>
      <c r="D121" s="38"/>
      <c r="E121" s="38"/>
      <c r="F121" s="38"/>
      <c r="G121" s="38"/>
      <c r="H121" s="38"/>
      <c r="I121" s="38"/>
      <c r="J121" s="38"/>
      <c r="K121" s="38"/>
    </row>
    <row r="122" spans="1:11" ht="12.75" outlineLevel="2">
      <c r="A122" s="15" t="s">
        <v>163</v>
      </c>
      <c r="B122" s="16" t="s">
        <v>161</v>
      </c>
      <c r="C122" s="38"/>
      <c r="D122" s="38"/>
      <c r="E122" s="38"/>
      <c r="F122" s="38">
        <v>472112</v>
      </c>
      <c r="G122" s="38">
        <v>556432</v>
      </c>
      <c r="H122" s="38">
        <v>524569</v>
      </c>
      <c r="I122" s="38">
        <v>544595</v>
      </c>
      <c r="J122" s="38">
        <v>846268</v>
      </c>
      <c r="K122" s="38">
        <v>712236</v>
      </c>
    </row>
    <row r="123" spans="1:11" ht="12.75" outlineLevel="2">
      <c r="A123" s="15" t="s">
        <v>171</v>
      </c>
      <c r="B123" s="16" t="s">
        <v>162</v>
      </c>
      <c r="C123" s="38"/>
      <c r="D123" s="38"/>
      <c r="E123" s="38"/>
      <c r="F123" s="38">
        <v>4462</v>
      </c>
      <c r="G123" s="38">
        <v>2663</v>
      </c>
      <c r="H123" s="38">
        <v>2567</v>
      </c>
      <c r="I123" s="38">
        <v>6614</v>
      </c>
      <c r="J123" s="38">
        <v>74470</v>
      </c>
      <c r="K123" s="38">
        <v>67742</v>
      </c>
    </row>
    <row r="124" spans="1:11" ht="12.75" outlineLevel="1">
      <c r="A124" s="25" t="s">
        <v>172</v>
      </c>
      <c r="B124" s="26" t="s">
        <v>173</v>
      </c>
      <c r="C124" s="27">
        <f>SUM(C125:C127)</f>
        <v>0</v>
      </c>
      <c r="D124" s="27">
        <f>SUM(D125:D127)</f>
        <v>0</v>
      </c>
      <c r="E124" s="27">
        <f>SUM(E125:E127)</f>
        <v>0</v>
      </c>
      <c r="F124" s="27">
        <f>SUM(F125:F127)</f>
        <v>4110000</v>
      </c>
      <c r="G124" s="27">
        <f>SUM(G125:G127)</f>
        <v>3437968</v>
      </c>
      <c r="H124" s="27">
        <f>SUM(H125:H127)</f>
        <v>3335714</v>
      </c>
      <c r="I124" s="27">
        <f>SUM(I125:I127)</f>
        <v>1990558</v>
      </c>
      <c r="J124" s="27">
        <f>SUM(J125:J127)</f>
        <v>840038</v>
      </c>
      <c r="K124" s="27">
        <f>SUM(K125:K127)</f>
        <v>2427389</v>
      </c>
    </row>
    <row r="125" spans="1:11" ht="12.75" outlineLevel="2">
      <c r="A125" s="15" t="s">
        <v>51</v>
      </c>
      <c r="B125" s="16" t="s">
        <v>174</v>
      </c>
      <c r="C125" s="38"/>
      <c r="D125" s="38"/>
      <c r="E125" s="38"/>
      <c r="F125" s="38">
        <v>2142857</v>
      </c>
      <c r="G125" s="38">
        <v>1285714</v>
      </c>
      <c r="H125" s="38">
        <v>428571</v>
      </c>
      <c r="I125" s="38"/>
      <c r="J125" s="38"/>
      <c r="K125" s="38"/>
    </row>
    <row r="126" spans="1:11" ht="12.75" outlineLevel="2">
      <c r="A126" s="15" t="s">
        <v>53</v>
      </c>
      <c r="B126" s="16" t="s">
        <v>175</v>
      </c>
      <c r="C126" s="38"/>
      <c r="D126" s="38"/>
      <c r="E126" s="38"/>
      <c r="F126" s="38">
        <v>1967143</v>
      </c>
      <c r="G126" s="38">
        <v>2152254</v>
      </c>
      <c r="H126" s="38">
        <v>2907143</v>
      </c>
      <c r="I126" s="38">
        <v>1990558</v>
      </c>
      <c r="J126" s="38">
        <v>840038</v>
      </c>
      <c r="K126" s="38">
        <v>2427389</v>
      </c>
    </row>
    <row r="127" spans="1:11" ht="12.75" outlineLevel="2">
      <c r="A127" s="15" t="s">
        <v>55</v>
      </c>
      <c r="B127" s="16" t="s">
        <v>176</v>
      </c>
      <c r="C127" s="38"/>
      <c r="D127" s="38"/>
      <c r="E127" s="38"/>
      <c r="F127" s="38"/>
      <c r="G127" s="38"/>
      <c r="H127" s="38"/>
      <c r="I127" s="38"/>
      <c r="J127" s="38"/>
      <c r="K127" s="38"/>
    </row>
    <row r="128" spans="1:11" ht="12.75">
      <c r="A128" s="22" t="s">
        <v>89</v>
      </c>
      <c r="B128" s="23" t="s">
        <v>177</v>
      </c>
      <c r="C128" s="24">
        <f>C129</f>
        <v>0</v>
      </c>
      <c r="D128" s="24">
        <f>D129</f>
        <v>0</v>
      </c>
      <c r="E128" s="24">
        <f>E129</f>
        <v>0</v>
      </c>
      <c r="F128" s="24">
        <f>F129</f>
        <v>19808</v>
      </c>
      <c r="G128" s="24">
        <f>G129</f>
        <v>14308</v>
      </c>
      <c r="H128" s="24">
        <f>H129</f>
        <v>9252</v>
      </c>
      <c r="I128" s="24">
        <f>I129</f>
        <v>1653</v>
      </c>
      <c r="J128" s="24">
        <f>J129</f>
        <v>2166</v>
      </c>
      <c r="K128" s="24">
        <f>K129</f>
        <v>2768</v>
      </c>
    </row>
    <row r="129" spans="1:11" ht="12.75" outlineLevel="1">
      <c r="A129" s="25" t="s">
        <v>91</v>
      </c>
      <c r="B129" s="26" t="s">
        <v>119</v>
      </c>
      <c r="C129" s="27">
        <f>SUM(C130:C132)</f>
        <v>0</v>
      </c>
      <c r="D129" s="27">
        <f>SUM(D130:D132)</f>
        <v>0</v>
      </c>
      <c r="E129" s="27">
        <f>SUM(E130:E132)</f>
        <v>0</v>
      </c>
      <c r="F129" s="27">
        <f>SUM(F130:F132)</f>
        <v>19808</v>
      </c>
      <c r="G129" s="27">
        <f>SUM(G130:G132)</f>
        <v>14308</v>
      </c>
      <c r="H129" s="27">
        <f>SUM(H130:H132)</f>
        <v>9252</v>
      </c>
      <c r="I129" s="27">
        <f>SUM(I130:I132)</f>
        <v>1653</v>
      </c>
      <c r="J129" s="27">
        <f>SUM(J130:J132)</f>
        <v>2166</v>
      </c>
      <c r="K129" s="27">
        <f>SUM(K130:K132)</f>
        <v>2768</v>
      </c>
    </row>
    <row r="130" spans="1:11" ht="12.75" outlineLevel="2">
      <c r="A130" s="15" t="s">
        <v>51</v>
      </c>
      <c r="B130" s="16" t="s">
        <v>178</v>
      </c>
      <c r="C130" s="16"/>
      <c r="D130" s="38"/>
      <c r="E130" s="38"/>
      <c r="F130" s="38">
        <v>19613</v>
      </c>
      <c r="G130" s="38">
        <v>13945</v>
      </c>
      <c r="H130" s="38">
        <v>6288</v>
      </c>
      <c r="I130" s="38">
        <v>412</v>
      </c>
      <c r="J130" s="38">
        <v>1383</v>
      </c>
      <c r="K130" s="38">
        <v>2185</v>
      </c>
    </row>
    <row r="131" spans="1:11" ht="12.75" outlineLevel="2">
      <c r="A131" s="41" t="s">
        <v>53</v>
      </c>
      <c r="B131" s="42" t="s">
        <v>179</v>
      </c>
      <c r="C131" s="42"/>
      <c r="D131" s="43"/>
      <c r="E131" s="43"/>
      <c r="F131" s="43">
        <v>195</v>
      </c>
      <c r="G131" s="43">
        <v>363</v>
      </c>
      <c r="H131" s="43">
        <v>2964</v>
      </c>
      <c r="I131" s="43">
        <v>1241</v>
      </c>
      <c r="J131" s="43">
        <v>783</v>
      </c>
      <c r="K131" s="43">
        <v>583</v>
      </c>
    </row>
    <row r="132" spans="1:11" ht="12">
      <c r="A132" s="44"/>
      <c r="B132" s="45" t="s">
        <v>180</v>
      </c>
      <c r="C132" s="45"/>
      <c r="D132" s="46"/>
      <c r="E132" s="46"/>
      <c r="F132" s="47"/>
      <c r="G132" s="47"/>
      <c r="H132" s="48"/>
      <c r="I132" s="48"/>
      <c r="J132" s="48"/>
      <c r="K132" s="48"/>
    </row>
    <row r="133" spans="1:11" ht="12.75">
      <c r="A133" s="161" t="s">
        <v>181</v>
      </c>
      <c r="B133" s="162"/>
      <c r="C133" s="93">
        <v>2000</v>
      </c>
      <c r="D133" s="33">
        <v>2001</v>
      </c>
      <c r="E133" s="33">
        <v>2002</v>
      </c>
      <c r="F133" s="33">
        <v>2003</v>
      </c>
      <c r="G133" s="33">
        <v>2004</v>
      </c>
      <c r="H133" s="33">
        <v>2005</v>
      </c>
      <c r="I133" s="33">
        <v>2006</v>
      </c>
      <c r="J133" s="33">
        <v>2007</v>
      </c>
      <c r="K133" s="33">
        <v>2008</v>
      </c>
    </row>
    <row r="134" spans="1:11" ht="12.75">
      <c r="A134" s="39"/>
      <c r="B134" s="39" t="s">
        <v>18</v>
      </c>
      <c r="C134" s="40"/>
      <c r="D134" s="38"/>
      <c r="E134" s="38"/>
      <c r="F134" s="39"/>
      <c r="G134" s="39"/>
      <c r="H134" s="39"/>
      <c r="I134" s="39"/>
      <c r="J134" s="39"/>
      <c r="K134" s="39"/>
    </row>
    <row r="135" spans="1:11" ht="12.75">
      <c r="A135" s="39"/>
      <c r="B135" s="39" t="s">
        <v>182</v>
      </c>
      <c r="C135" s="39"/>
      <c r="D135" s="38"/>
      <c r="E135" s="38"/>
      <c r="F135" s="39"/>
      <c r="G135" s="39"/>
      <c r="H135" s="39"/>
      <c r="I135" s="39"/>
      <c r="J135" s="39"/>
      <c r="K135" s="39"/>
    </row>
    <row r="136" spans="1:11" ht="12.75">
      <c r="A136" s="39"/>
      <c r="B136" s="39" t="s">
        <v>183</v>
      </c>
      <c r="C136" s="39"/>
      <c r="D136" s="38"/>
      <c r="E136" s="38"/>
      <c r="F136" s="39"/>
      <c r="G136" s="39"/>
      <c r="H136" s="39"/>
      <c r="I136" s="39"/>
      <c r="J136" s="39"/>
      <c r="K136" s="39"/>
    </row>
    <row r="137" spans="1:11" ht="12.75">
      <c r="A137" s="39"/>
      <c r="B137" s="39" t="s">
        <v>184</v>
      </c>
      <c r="C137" s="39"/>
      <c r="D137" s="38"/>
      <c r="E137" s="38"/>
      <c r="F137" s="39"/>
      <c r="G137" s="39"/>
      <c r="H137" s="39"/>
      <c r="I137" s="39"/>
      <c r="J137" s="39"/>
      <c r="K137" s="39"/>
    </row>
    <row r="138" spans="1:11" ht="12.75">
      <c r="A138" s="39"/>
      <c r="B138" s="39" t="s">
        <v>185</v>
      </c>
      <c r="C138" s="39"/>
      <c r="D138" s="38"/>
      <c r="E138" s="38"/>
      <c r="F138" s="39"/>
      <c r="G138" s="39"/>
      <c r="H138" s="39"/>
      <c r="I138" s="39"/>
      <c r="J138" s="39"/>
      <c r="K138" s="39"/>
    </row>
    <row r="139" spans="1:11" ht="12.75">
      <c r="A139" s="39"/>
      <c r="B139" s="39" t="s">
        <v>186</v>
      </c>
      <c r="C139" s="39"/>
      <c r="D139" s="38"/>
      <c r="E139" s="38"/>
      <c r="F139" s="39"/>
      <c r="G139" s="39"/>
      <c r="H139" s="39"/>
      <c r="I139" s="39"/>
      <c r="J139" s="39"/>
      <c r="K139" s="39"/>
    </row>
    <row r="140" spans="1:11" ht="12.75">
      <c r="A140" s="125"/>
      <c r="B140" s="39" t="s">
        <v>16</v>
      </c>
      <c r="C140" s="125"/>
      <c r="D140" s="9"/>
      <c r="E140" s="9"/>
      <c r="F140" s="125"/>
      <c r="G140" s="125"/>
      <c r="H140" s="125"/>
      <c r="I140" s="125"/>
      <c r="J140" s="125"/>
      <c r="K140" s="125"/>
    </row>
    <row r="141" spans="1:11" ht="12.75">
      <c r="A141" s="125"/>
      <c r="B141" s="39" t="s">
        <v>22</v>
      </c>
      <c r="C141" s="125" t="e">
        <f>VZZ!C52/Rozvaha!C124</f>
        <v>#DIV/0!</v>
      </c>
      <c r="D141" s="125" t="e">
        <f>VZZ!D52/Rozvaha!D124</f>
        <v>#DIV/0!</v>
      </c>
      <c r="E141" s="125" t="e">
        <f>VZZ!E52/Rozvaha!E124</f>
        <v>#DIV/0!</v>
      </c>
      <c r="F141" s="125">
        <f>VZZ!F52/Rozvaha!F124</f>
        <v>0.06049829683698297</v>
      </c>
      <c r="G141" s="125">
        <f>VZZ!G52/Rozvaha!G124</f>
        <v>0.06691452625504368</v>
      </c>
      <c r="H141" s="125">
        <f>VZZ!H52/Rozvaha!H124</f>
        <v>0.05628450160895089</v>
      </c>
      <c r="I141" s="125">
        <f>VZZ!I52/Rozvaha!I124</f>
        <v>0.0263664761338278</v>
      </c>
      <c r="J141" s="125">
        <f>VZZ!J52/Rozvaha!J124</f>
        <v>0.07255862234803663</v>
      </c>
      <c r="K141" s="125">
        <f>VZZ!K52/Rozvaha!K124</f>
        <v>0.03504835854492214</v>
      </c>
    </row>
  </sheetData>
  <sheetProtection/>
  <mergeCells count="8">
    <mergeCell ref="C1:K1"/>
    <mergeCell ref="A3:B3"/>
    <mergeCell ref="C3:K3"/>
    <mergeCell ref="A1:B1"/>
    <mergeCell ref="A76:B76"/>
    <mergeCell ref="A133:B133"/>
    <mergeCell ref="A5:B5"/>
    <mergeCell ref="A7:B7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3" r:id="rId3"/>
  <rowBreaks count="1" manualBreakCount="1">
    <brk id="75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3" width="10.8515625" style="12" customWidth="1"/>
    <col min="4" max="5" width="9.8515625" style="12" customWidth="1"/>
    <col min="6" max="6" width="9.140625" style="10" customWidth="1"/>
    <col min="7" max="11" width="9.8515625" style="10" bestFit="1" customWidth="1"/>
    <col min="12" max="16384" width="9.140625" style="10" customWidth="1"/>
  </cols>
  <sheetData>
    <row r="1" spans="1:11" ht="15.75">
      <c r="A1" s="167" t="s">
        <v>538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9.5">
      <c r="A5" s="170" t="s">
        <v>435</v>
      </c>
      <c r="B5" s="171"/>
      <c r="C5" s="7"/>
      <c r="D5" s="7"/>
      <c r="E5" s="7"/>
      <c r="F5" s="7"/>
      <c r="G5" s="7"/>
      <c r="H5" s="7"/>
      <c r="I5" s="7"/>
      <c r="J5" s="7"/>
      <c r="K5" s="7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54"/>
      <c r="D8" s="54"/>
      <c r="E8" s="54"/>
      <c r="F8" s="54">
        <f>SUM(F9:F10)</f>
        <v>1157525</v>
      </c>
      <c r="G8" s="54">
        <f>SUM(G9:G10)</f>
        <v>644393</v>
      </c>
      <c r="H8" s="54">
        <f>SUM(H9:H10)</f>
        <v>820546</v>
      </c>
      <c r="I8" s="54">
        <f>SUM(I9:I10)</f>
        <v>643940</v>
      </c>
      <c r="J8" s="54">
        <f>SUM(J9:J10)</f>
        <v>727562</v>
      </c>
      <c r="K8" s="54">
        <f>SUM(K9:K10)</f>
        <v>896314</v>
      </c>
    </row>
    <row r="9" spans="1:11" ht="12.75">
      <c r="A9" s="78" t="s">
        <v>190</v>
      </c>
      <c r="B9" s="79" t="s">
        <v>191</v>
      </c>
      <c r="C9" s="51"/>
      <c r="D9" s="51"/>
      <c r="E9" s="51"/>
      <c r="F9" s="51">
        <v>860643</v>
      </c>
      <c r="G9" s="51">
        <v>549917</v>
      </c>
      <c r="H9" s="51">
        <v>602037</v>
      </c>
      <c r="I9" s="51">
        <v>463911</v>
      </c>
      <c r="J9" s="51">
        <v>475557</v>
      </c>
      <c r="K9" s="51">
        <v>577291</v>
      </c>
    </row>
    <row r="10" spans="1:11" ht="12.75">
      <c r="A10" s="80" t="s">
        <v>192</v>
      </c>
      <c r="B10" s="52" t="s">
        <v>193</v>
      </c>
      <c r="C10" s="52">
        <f>C8-C9</f>
        <v>0</v>
      </c>
      <c r="D10" s="52">
        <f>D8-D9</f>
        <v>0</v>
      </c>
      <c r="E10" s="52">
        <f>E8-E9</f>
        <v>0</v>
      </c>
      <c r="F10" s="52">
        <v>296882</v>
      </c>
      <c r="G10" s="52">
        <v>94476</v>
      </c>
      <c r="H10" s="52">
        <v>218509</v>
      </c>
      <c r="I10" s="52">
        <v>180029</v>
      </c>
      <c r="J10" s="52">
        <v>252005</v>
      </c>
      <c r="K10" s="52">
        <v>319023</v>
      </c>
    </row>
    <row r="11" spans="1:11" ht="12.75">
      <c r="A11" s="76" t="s">
        <v>194</v>
      </c>
      <c r="B11" s="77" t="s">
        <v>195</v>
      </c>
      <c r="C11" s="21">
        <f>SUM(C12:C14)</f>
        <v>0</v>
      </c>
      <c r="D11" s="21">
        <f>SUM(D12:D14)</f>
        <v>0</v>
      </c>
      <c r="E11" s="21">
        <f>SUM(E12:E14)</f>
        <v>0</v>
      </c>
      <c r="F11" s="21">
        <f>SUM(F12:F14)</f>
        <v>9405393</v>
      </c>
      <c r="G11" s="21">
        <f>SUM(G12:G14)</f>
        <v>12236806</v>
      </c>
      <c r="H11" s="21">
        <f>SUM(H12:H14)</f>
        <v>12597928</v>
      </c>
      <c r="I11" s="21">
        <f>SUM(I12:I14)</f>
        <v>13205886</v>
      </c>
      <c r="J11" s="21">
        <f>SUM(J12:J14)</f>
        <v>14144646</v>
      </c>
      <c r="K11" s="21">
        <f>SUM(K12:K14)</f>
        <v>15439051</v>
      </c>
    </row>
    <row r="12" spans="1:11" ht="12.75">
      <c r="A12" s="81" t="s">
        <v>51</v>
      </c>
      <c r="B12" s="82" t="s">
        <v>196</v>
      </c>
      <c r="C12" s="14"/>
      <c r="D12" s="14"/>
      <c r="E12" s="14"/>
      <c r="F12" s="14">
        <v>9196868</v>
      </c>
      <c r="G12" s="14">
        <v>11926465</v>
      </c>
      <c r="H12" s="14">
        <v>12266812</v>
      </c>
      <c r="I12" s="14">
        <v>12905689</v>
      </c>
      <c r="J12" s="14">
        <v>13691204</v>
      </c>
      <c r="K12" s="14">
        <v>14788336</v>
      </c>
    </row>
    <row r="13" spans="1:11" ht="12.75">
      <c r="A13" s="81" t="s">
        <v>53</v>
      </c>
      <c r="B13" s="82" t="s">
        <v>197</v>
      </c>
      <c r="C13" s="14"/>
      <c r="D13" s="14"/>
      <c r="E13" s="14"/>
      <c r="F13" s="14">
        <v>680</v>
      </c>
      <c r="G13" s="14">
        <v>59741</v>
      </c>
      <c r="H13" s="14">
        <v>36052</v>
      </c>
      <c r="I13" s="14">
        <v>-1277</v>
      </c>
      <c r="J13" s="14">
        <v>43745</v>
      </c>
      <c r="K13" s="14">
        <v>157751</v>
      </c>
    </row>
    <row r="14" spans="1:11" ht="12.75">
      <c r="A14" s="81" t="s">
        <v>55</v>
      </c>
      <c r="B14" s="82" t="s">
        <v>198</v>
      </c>
      <c r="C14" s="14"/>
      <c r="D14" s="14"/>
      <c r="E14" s="14"/>
      <c r="F14" s="14">
        <v>207845</v>
      </c>
      <c r="G14" s="14">
        <v>250600</v>
      </c>
      <c r="H14" s="14">
        <v>295064</v>
      </c>
      <c r="I14" s="14">
        <v>301474</v>
      </c>
      <c r="J14" s="14">
        <v>409697</v>
      </c>
      <c r="K14" s="14">
        <v>492964</v>
      </c>
    </row>
    <row r="15" spans="1:11" ht="12.75">
      <c r="A15" s="78" t="s">
        <v>199</v>
      </c>
      <c r="B15" s="83" t="s">
        <v>200</v>
      </c>
      <c r="C15" s="53">
        <f>SUM(C16:C17)</f>
        <v>0</v>
      </c>
      <c r="D15" s="53">
        <f>SUM(D16:D17)</f>
        <v>0</v>
      </c>
      <c r="E15" s="53">
        <f>SUM(E16:E17)</f>
        <v>0</v>
      </c>
      <c r="F15" s="53">
        <f>SUM(F16:F17)</f>
        <v>5078651</v>
      </c>
      <c r="G15" s="53">
        <f>SUM(G16:G17)</f>
        <v>5847976</v>
      </c>
      <c r="H15" s="53">
        <f>SUM(H16:H17)</f>
        <v>5837188</v>
      </c>
      <c r="I15" s="53">
        <f>SUM(I16:I17)</f>
        <v>6038097</v>
      </c>
      <c r="J15" s="53">
        <f>SUM(J16:J17)</f>
        <v>7025216</v>
      </c>
      <c r="K15" s="53">
        <f>SUM(K16:K17)</f>
        <v>7882825</v>
      </c>
    </row>
    <row r="16" spans="1:11" ht="12.75">
      <c r="A16" s="81" t="s">
        <v>51</v>
      </c>
      <c r="B16" s="82" t="s">
        <v>201</v>
      </c>
      <c r="C16" s="14"/>
      <c r="D16" s="14"/>
      <c r="E16" s="14"/>
      <c r="F16" s="14">
        <v>2591573</v>
      </c>
      <c r="G16" s="14">
        <v>3101333</v>
      </c>
      <c r="H16" s="14">
        <v>2965046</v>
      </c>
      <c r="I16" s="14">
        <v>2946609</v>
      </c>
      <c r="J16" s="14">
        <v>3243713</v>
      </c>
      <c r="K16" s="14">
        <v>3812108</v>
      </c>
    </row>
    <row r="17" spans="1:11" ht="12.75">
      <c r="A17" s="81" t="s">
        <v>53</v>
      </c>
      <c r="B17" s="82" t="s">
        <v>202</v>
      </c>
      <c r="C17" s="14"/>
      <c r="D17" s="14"/>
      <c r="E17" s="14"/>
      <c r="F17" s="14">
        <v>2487078</v>
      </c>
      <c r="G17" s="14">
        <v>2746643</v>
      </c>
      <c r="H17" s="14">
        <v>2872142</v>
      </c>
      <c r="I17" s="14">
        <v>3091488</v>
      </c>
      <c r="J17" s="14">
        <v>3781503</v>
      </c>
      <c r="K17" s="14">
        <v>4070717</v>
      </c>
    </row>
    <row r="18" spans="1:11" ht="12.75">
      <c r="A18" s="80" t="s">
        <v>192</v>
      </c>
      <c r="B18" s="52" t="s">
        <v>203</v>
      </c>
      <c r="C18" s="21">
        <f>C10+C11-C15</f>
        <v>0</v>
      </c>
      <c r="D18" s="21">
        <f>D10+D11-D15</f>
        <v>0</v>
      </c>
      <c r="E18" s="21">
        <f>E10+E11-E15</f>
        <v>0</v>
      </c>
      <c r="F18" s="21">
        <v>4623624</v>
      </c>
      <c r="G18" s="21">
        <v>6483306</v>
      </c>
      <c r="H18" s="21">
        <v>6979249</v>
      </c>
      <c r="I18" s="21">
        <v>7347858</v>
      </c>
      <c r="J18" s="21">
        <v>7371435</v>
      </c>
      <c r="K18" s="21">
        <v>7875249</v>
      </c>
    </row>
    <row r="19" spans="1:11" ht="12.75">
      <c r="A19" s="78" t="s">
        <v>89</v>
      </c>
      <c r="B19" s="83" t="s">
        <v>204</v>
      </c>
      <c r="C19" s="53">
        <f>SUM(C20:C23)</f>
        <v>0</v>
      </c>
      <c r="D19" s="53">
        <f>SUM(D20:D23)</f>
        <v>0</v>
      </c>
      <c r="E19" s="53">
        <f>SUM(E20:E23)</f>
        <v>0</v>
      </c>
      <c r="F19" s="53">
        <f>SUM(F20:F23)</f>
        <v>1049770</v>
      </c>
      <c r="G19" s="53">
        <f>SUM(G20:G23)</f>
        <v>1219405</v>
      </c>
      <c r="H19" s="53">
        <f>SUM(H20:H23)</f>
        <v>1331856</v>
      </c>
      <c r="I19" s="53">
        <f>SUM(I20:I23)</f>
        <v>1373700</v>
      </c>
      <c r="J19" s="53">
        <f>SUM(J20:J23)</f>
        <v>1350856</v>
      </c>
      <c r="K19" s="53">
        <f>SUM(K20:K23)</f>
        <v>1520562</v>
      </c>
    </row>
    <row r="20" spans="1:11" ht="12.75">
      <c r="A20" s="81" t="s">
        <v>51</v>
      </c>
      <c r="B20" s="82" t="s">
        <v>205</v>
      </c>
      <c r="C20" s="14"/>
      <c r="D20" s="14"/>
      <c r="E20" s="14"/>
      <c r="F20" s="14">
        <v>774272</v>
      </c>
      <c r="G20" s="14">
        <v>894132</v>
      </c>
      <c r="H20" s="14">
        <v>975605</v>
      </c>
      <c r="I20" s="14">
        <v>1014062</v>
      </c>
      <c r="J20" s="14">
        <v>985441</v>
      </c>
      <c r="K20" s="14">
        <v>1097634</v>
      </c>
    </row>
    <row r="21" spans="1:11" ht="12.75">
      <c r="A21" s="81" t="s">
        <v>53</v>
      </c>
      <c r="B21" s="82" t="s">
        <v>206</v>
      </c>
      <c r="C21" s="14"/>
      <c r="D21" s="14"/>
      <c r="E21" s="14"/>
      <c r="F21" s="14">
        <v>260</v>
      </c>
      <c r="G21" s="14">
        <v>340</v>
      </c>
      <c r="H21" s="14">
        <v>240</v>
      </c>
      <c r="I21" s="14">
        <v>320</v>
      </c>
      <c r="J21" s="14">
        <v>360</v>
      </c>
      <c r="K21" s="14">
        <v>110</v>
      </c>
    </row>
    <row r="22" spans="1:11" ht="12.75">
      <c r="A22" s="81" t="s">
        <v>55</v>
      </c>
      <c r="B22" s="82" t="s">
        <v>207</v>
      </c>
      <c r="C22" s="14"/>
      <c r="D22" s="14"/>
      <c r="E22" s="14"/>
      <c r="F22" s="14">
        <v>263504</v>
      </c>
      <c r="G22" s="14">
        <v>309052</v>
      </c>
      <c r="H22" s="14">
        <v>339035</v>
      </c>
      <c r="I22" s="14">
        <v>342068</v>
      </c>
      <c r="J22" s="14">
        <v>340561</v>
      </c>
      <c r="K22" s="14">
        <v>377005</v>
      </c>
    </row>
    <row r="23" spans="1:11" ht="12.75">
      <c r="A23" s="81" t="s">
        <v>57</v>
      </c>
      <c r="B23" s="82" t="s">
        <v>208</v>
      </c>
      <c r="C23" s="14"/>
      <c r="D23" s="14"/>
      <c r="E23" s="14"/>
      <c r="F23" s="14">
        <v>11734</v>
      </c>
      <c r="G23" s="14">
        <v>15881</v>
      </c>
      <c r="H23" s="14">
        <v>16976</v>
      </c>
      <c r="I23" s="14">
        <v>17250</v>
      </c>
      <c r="J23" s="14">
        <v>24494</v>
      </c>
      <c r="K23" s="14">
        <v>45813</v>
      </c>
    </row>
    <row r="24" spans="1:11" ht="12.75">
      <c r="A24" s="78" t="s">
        <v>116</v>
      </c>
      <c r="B24" s="79" t="s">
        <v>209</v>
      </c>
      <c r="C24" s="51"/>
      <c r="D24" s="51"/>
      <c r="E24" s="51"/>
      <c r="F24" s="51">
        <v>32802</v>
      </c>
      <c r="G24" s="51">
        <v>30075</v>
      </c>
      <c r="H24" s="51">
        <v>32604</v>
      </c>
      <c r="I24" s="51">
        <v>22374</v>
      </c>
      <c r="J24" s="51">
        <v>10983</v>
      </c>
      <c r="K24" s="51">
        <v>17838</v>
      </c>
    </row>
    <row r="25" spans="1:11" ht="12.75">
      <c r="A25" s="78" t="s">
        <v>210</v>
      </c>
      <c r="B25" s="79" t="s">
        <v>211</v>
      </c>
      <c r="C25" s="51"/>
      <c r="D25" s="51"/>
      <c r="E25" s="51"/>
      <c r="F25" s="51">
        <v>872075</v>
      </c>
      <c r="G25" s="51">
        <v>1296978</v>
      </c>
      <c r="H25" s="51">
        <v>1299210</v>
      </c>
      <c r="I25" s="51">
        <v>1472124</v>
      </c>
      <c r="J25" s="51">
        <v>1288782</v>
      </c>
      <c r="K25" s="51">
        <v>1449046</v>
      </c>
    </row>
    <row r="26" spans="1:11" ht="12.75">
      <c r="A26" s="76" t="s">
        <v>212</v>
      </c>
      <c r="B26" s="84" t="s">
        <v>213</v>
      </c>
      <c r="C26" s="54">
        <f>SUM(C27:C28)</f>
        <v>0</v>
      </c>
      <c r="D26" s="54">
        <f>SUM(D27:D28)</f>
        <v>0</v>
      </c>
      <c r="E26" s="54">
        <f>SUM(E27:E28)</f>
        <v>0</v>
      </c>
      <c r="F26" s="54">
        <f>SUM(F27:F28)</f>
        <v>131711</v>
      </c>
      <c r="G26" s="54">
        <f>SUM(G27:G28)</f>
        <v>115887</v>
      </c>
      <c r="H26" s="54">
        <f>SUM(H27:H28)</f>
        <v>146809</v>
      </c>
      <c r="I26" s="54">
        <f>SUM(I27:I28)</f>
        <v>151880</v>
      </c>
      <c r="J26" s="54">
        <f>SUM(J27:J28)</f>
        <v>211599</v>
      </c>
      <c r="K26" s="54">
        <f>SUM(K27:K28)</f>
        <v>221729</v>
      </c>
    </row>
    <row r="27" spans="1:11" ht="12.75">
      <c r="A27" s="81" t="s">
        <v>51</v>
      </c>
      <c r="B27" s="82" t="s">
        <v>214</v>
      </c>
      <c r="C27" s="14"/>
      <c r="D27" s="14"/>
      <c r="E27" s="14"/>
      <c r="F27" s="14">
        <v>48451</v>
      </c>
      <c r="G27" s="14">
        <v>62991</v>
      </c>
      <c r="H27" s="14">
        <v>50373</v>
      </c>
      <c r="I27" s="14">
        <v>74721</v>
      </c>
      <c r="J27" s="14">
        <v>39141</v>
      </c>
      <c r="K27" s="14">
        <v>46653</v>
      </c>
    </row>
    <row r="28" spans="1:11" ht="12.75">
      <c r="A28" s="81" t="s">
        <v>53</v>
      </c>
      <c r="B28" s="82" t="s">
        <v>215</v>
      </c>
      <c r="C28" s="14"/>
      <c r="D28" s="14"/>
      <c r="E28" s="14"/>
      <c r="F28" s="14">
        <v>83260</v>
      </c>
      <c r="G28" s="14">
        <v>52896</v>
      </c>
      <c r="H28" s="14">
        <v>96436</v>
      </c>
      <c r="I28" s="14">
        <v>77159</v>
      </c>
      <c r="J28" s="14">
        <v>172458</v>
      </c>
      <c r="K28" s="14">
        <v>175076</v>
      </c>
    </row>
    <row r="29" spans="1:11" ht="12.75">
      <c r="A29" s="78" t="s">
        <v>216</v>
      </c>
      <c r="B29" s="79" t="s">
        <v>217</v>
      </c>
      <c r="C29" s="51">
        <f>SUM(C30:C31)</f>
        <v>0</v>
      </c>
      <c r="D29" s="51">
        <f>SUM(D30:D31)</f>
        <v>0</v>
      </c>
      <c r="E29" s="51">
        <f>SUM(E30:E31)</f>
        <v>0</v>
      </c>
      <c r="F29" s="51">
        <f>SUM(F30:F31)</f>
        <v>133610</v>
      </c>
      <c r="G29" s="51">
        <f>SUM(G30:G31)</f>
        <v>159439</v>
      </c>
      <c r="H29" s="51">
        <f>SUM(H30:H31)</f>
        <v>204708</v>
      </c>
      <c r="I29" s="51">
        <f>SUM(I30:I31)</f>
        <v>224048</v>
      </c>
      <c r="J29" s="51">
        <f>SUM(J30:J31)</f>
        <v>250200</v>
      </c>
      <c r="K29" s="51">
        <f>SUM(K30:K31)</f>
        <v>358894</v>
      </c>
    </row>
    <row r="30" spans="1:11" ht="12.75">
      <c r="A30" s="81" t="s">
        <v>51</v>
      </c>
      <c r="B30" s="82" t="s">
        <v>218</v>
      </c>
      <c r="C30" s="14"/>
      <c r="D30" s="14"/>
      <c r="E30" s="14"/>
      <c r="F30" s="14">
        <v>42849</v>
      </c>
      <c r="G30" s="14">
        <v>97509</v>
      </c>
      <c r="H30" s="14">
        <v>79543</v>
      </c>
      <c r="I30" s="14">
        <v>88381</v>
      </c>
      <c r="J30" s="14">
        <v>19915</v>
      </c>
      <c r="K30" s="14">
        <v>73735</v>
      </c>
    </row>
    <row r="31" spans="1:11" ht="12.75">
      <c r="A31" s="81" t="s">
        <v>53</v>
      </c>
      <c r="B31" s="82" t="s">
        <v>219</v>
      </c>
      <c r="C31" s="14"/>
      <c r="D31" s="14"/>
      <c r="E31" s="14"/>
      <c r="F31" s="14">
        <v>90761</v>
      </c>
      <c r="G31" s="14">
        <v>61930</v>
      </c>
      <c r="H31" s="14">
        <v>125165</v>
      </c>
      <c r="I31" s="14">
        <v>135667</v>
      </c>
      <c r="J31" s="14">
        <v>230285</v>
      </c>
      <c r="K31" s="14">
        <v>285159</v>
      </c>
    </row>
    <row r="32" spans="1:11" ht="12.75">
      <c r="A32" s="78" t="s">
        <v>220</v>
      </c>
      <c r="B32" s="79" t="s">
        <v>221</v>
      </c>
      <c r="C32" s="51"/>
      <c r="D32" s="51"/>
      <c r="E32" s="51"/>
      <c r="F32" s="51">
        <v>41258</v>
      </c>
      <c r="G32" s="51">
        <v>178429</v>
      </c>
      <c r="H32" s="51">
        <v>-196034</v>
      </c>
      <c r="I32" s="51">
        <v>-260753</v>
      </c>
      <c r="J32" s="51">
        <v>-62055</v>
      </c>
      <c r="K32" s="51">
        <v>-221369</v>
      </c>
    </row>
    <row r="33" spans="1:11" ht="12.75">
      <c r="A33" s="55"/>
      <c r="B33" s="82" t="s">
        <v>222</v>
      </c>
      <c r="C33" s="14"/>
      <c r="D33" s="14"/>
      <c r="E33" s="14"/>
      <c r="F33" s="14"/>
      <c r="G33" s="14"/>
      <c r="H33" s="14"/>
      <c r="I33" s="14"/>
      <c r="J33" s="14"/>
      <c r="K33" s="14"/>
    </row>
    <row r="34" spans="1:11" ht="12.75">
      <c r="A34" s="76" t="s">
        <v>223</v>
      </c>
      <c r="B34" s="84" t="s">
        <v>224</v>
      </c>
      <c r="C34" s="54"/>
      <c r="D34" s="54"/>
      <c r="E34" s="54"/>
      <c r="F34" s="54">
        <v>163740</v>
      </c>
      <c r="G34" s="54">
        <v>75913</v>
      </c>
      <c r="H34" s="54">
        <v>56477</v>
      </c>
      <c r="I34" s="54">
        <v>101436</v>
      </c>
      <c r="J34" s="54">
        <v>101508</v>
      </c>
      <c r="K34" s="54">
        <v>86700</v>
      </c>
    </row>
    <row r="35" spans="1:11" ht="12.75">
      <c r="A35" s="78" t="s">
        <v>225</v>
      </c>
      <c r="B35" s="79" t="s">
        <v>226</v>
      </c>
      <c r="C35" s="51"/>
      <c r="D35" s="51"/>
      <c r="E35" s="51"/>
      <c r="F35" s="51">
        <v>131493</v>
      </c>
      <c r="G35" s="51">
        <v>151604</v>
      </c>
      <c r="H35" s="51">
        <v>344388</v>
      </c>
      <c r="I35" s="51">
        <v>146282</v>
      </c>
      <c r="J35" s="51">
        <v>178378</v>
      </c>
      <c r="K35" s="51">
        <v>181634</v>
      </c>
    </row>
    <row r="36" spans="1:11" ht="12.75">
      <c r="A36" s="76" t="s">
        <v>227</v>
      </c>
      <c r="B36" s="84" t="s">
        <v>228</v>
      </c>
      <c r="C36" s="54"/>
      <c r="D36" s="54"/>
      <c r="E36" s="54"/>
      <c r="F36" s="54"/>
      <c r="G36" s="54"/>
      <c r="H36" s="54"/>
      <c r="I36" s="54"/>
      <c r="J36" s="54"/>
      <c r="K36" s="54"/>
    </row>
    <row r="37" spans="1:11" ht="12.75">
      <c r="A37" s="78" t="s">
        <v>188</v>
      </c>
      <c r="B37" s="79" t="s">
        <v>229</v>
      </c>
      <c r="C37" s="51"/>
      <c r="D37" s="51"/>
      <c r="E37" s="51"/>
      <c r="F37" s="51"/>
      <c r="G37" s="51"/>
      <c r="H37" s="51"/>
      <c r="I37" s="51"/>
      <c r="J37" s="51"/>
      <c r="K37" s="51"/>
    </row>
    <row r="38" spans="1:11" ht="12.75">
      <c r="A38" s="76" t="s">
        <v>230</v>
      </c>
      <c r="B38" s="85" t="s">
        <v>231</v>
      </c>
      <c r="C38" s="21">
        <f>C18-C19-C24-C25+C26-C29-C32+C34-C35</f>
        <v>0</v>
      </c>
      <c r="D38" s="21">
        <f>D18-D19-D24-D25+D26-D29-D32+D34-D35</f>
        <v>0</v>
      </c>
      <c r="E38" s="21">
        <f>E18-E19-E24-E25+E26-E29-E32+E34-E35</f>
        <v>0</v>
      </c>
      <c r="F38" s="21">
        <v>2658067</v>
      </c>
      <c r="G38" s="21">
        <v>3639176</v>
      </c>
      <c r="H38" s="21">
        <v>4165803</v>
      </c>
      <c r="I38" s="21">
        <v>4623399</v>
      </c>
      <c r="J38" s="21">
        <v>4667398</v>
      </c>
      <c r="K38" s="21">
        <v>4877073</v>
      </c>
    </row>
    <row r="39" spans="1:11" ht="12.75">
      <c r="A39" s="76" t="s">
        <v>232</v>
      </c>
      <c r="B39" s="84" t="s">
        <v>233</v>
      </c>
      <c r="C39" s="54"/>
      <c r="D39" s="54"/>
      <c r="E39" s="54"/>
      <c r="F39" s="54">
        <v>762919</v>
      </c>
      <c r="G39" s="54">
        <v>627720</v>
      </c>
      <c r="H39" s="54">
        <v>39</v>
      </c>
      <c r="I39" s="54">
        <v>21530</v>
      </c>
      <c r="J39" s="54"/>
      <c r="K39" s="54"/>
    </row>
    <row r="40" spans="1:11" ht="12.75">
      <c r="A40" s="78" t="s">
        <v>234</v>
      </c>
      <c r="B40" s="79" t="s">
        <v>235</v>
      </c>
      <c r="C40" s="51"/>
      <c r="D40" s="51"/>
      <c r="E40" s="51"/>
      <c r="F40" s="51">
        <v>762557</v>
      </c>
      <c r="G40" s="51">
        <v>627720</v>
      </c>
      <c r="H40" s="51">
        <v>1289</v>
      </c>
      <c r="I40" s="51">
        <v>30512</v>
      </c>
      <c r="J40" s="51"/>
      <c r="K40" s="51"/>
    </row>
    <row r="41" spans="1:11" ht="12.75">
      <c r="A41" s="76" t="s">
        <v>236</v>
      </c>
      <c r="B41" s="77" t="s">
        <v>237</v>
      </c>
      <c r="C41" s="54">
        <f>SUM(C42:C45)</f>
        <v>0</v>
      </c>
      <c r="D41" s="54">
        <f>SUM(D42:D45)</f>
        <v>0</v>
      </c>
      <c r="E41" s="54">
        <f>SUM(E42:E45)</f>
        <v>0</v>
      </c>
      <c r="F41" s="54">
        <f>SUM(F42:F45)</f>
        <v>0</v>
      </c>
      <c r="G41" s="54">
        <f>SUM(G42:G45)</f>
        <v>0</v>
      </c>
      <c r="H41" s="54">
        <f>SUM(H42:H45)</f>
        <v>0</v>
      </c>
      <c r="I41" s="54">
        <f>SUM(I42:I45)</f>
        <v>0</v>
      </c>
      <c r="J41" s="54">
        <f>SUM(J42:J45)</f>
        <v>0</v>
      </c>
      <c r="K41" s="54">
        <f>SUM(K42:K45)</f>
        <v>0</v>
      </c>
    </row>
    <row r="42" spans="1:11" ht="12.75">
      <c r="A42" s="81" t="s">
        <v>51</v>
      </c>
      <c r="B42" s="82" t="s">
        <v>238</v>
      </c>
      <c r="C42" s="14"/>
      <c r="D42" s="14"/>
      <c r="E42" s="14"/>
      <c r="F42" s="14"/>
      <c r="G42" s="14"/>
      <c r="H42" s="14"/>
      <c r="I42" s="14"/>
      <c r="J42" s="14"/>
      <c r="K42" s="14"/>
    </row>
    <row r="43" spans="1:11" ht="12.75">
      <c r="A43" s="81"/>
      <c r="B43" s="82" t="s">
        <v>239</v>
      </c>
      <c r="C43" s="14"/>
      <c r="D43" s="14"/>
      <c r="E43" s="14"/>
      <c r="F43" s="14"/>
      <c r="G43" s="14"/>
      <c r="H43" s="14"/>
      <c r="I43" s="14"/>
      <c r="J43" s="14"/>
      <c r="K43" s="14"/>
    </row>
    <row r="44" spans="1:11" ht="12.75">
      <c r="A44" s="81" t="s">
        <v>53</v>
      </c>
      <c r="B44" s="82" t="s">
        <v>240</v>
      </c>
      <c r="C44" s="14"/>
      <c r="D44" s="14"/>
      <c r="E44" s="14"/>
      <c r="F44" s="14"/>
      <c r="G44" s="14"/>
      <c r="H44" s="14"/>
      <c r="I44" s="14"/>
      <c r="J44" s="14"/>
      <c r="K44" s="14"/>
    </row>
    <row r="45" spans="1:11" ht="12.75">
      <c r="A45" s="81" t="s">
        <v>55</v>
      </c>
      <c r="B45" s="82" t="s">
        <v>241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2.75">
      <c r="A46" s="76" t="s">
        <v>242</v>
      </c>
      <c r="B46" s="84" t="s">
        <v>243</v>
      </c>
      <c r="C46" s="54"/>
      <c r="D46" s="54"/>
      <c r="E46" s="54"/>
      <c r="F46" s="54">
        <v>2610</v>
      </c>
      <c r="G46" s="54">
        <v>2418</v>
      </c>
      <c r="H46" s="54"/>
      <c r="I46" s="54"/>
      <c r="J46" s="54"/>
      <c r="K46" s="54"/>
    </row>
    <row r="47" spans="1:11" ht="12.75">
      <c r="A47" s="78" t="s">
        <v>244</v>
      </c>
      <c r="B47" s="79" t="s">
        <v>245</v>
      </c>
      <c r="C47" s="51"/>
      <c r="D47" s="51"/>
      <c r="E47" s="51"/>
      <c r="F47" s="51"/>
      <c r="G47" s="51"/>
      <c r="H47" s="51"/>
      <c r="I47" s="51"/>
      <c r="J47" s="51"/>
      <c r="K47" s="51"/>
    </row>
    <row r="48" spans="1:11" ht="12.75">
      <c r="A48" s="76" t="s">
        <v>246</v>
      </c>
      <c r="B48" s="84" t="s">
        <v>247</v>
      </c>
      <c r="C48" s="54"/>
      <c r="D48" s="54"/>
      <c r="E48" s="54"/>
      <c r="F48" s="54"/>
      <c r="G48" s="54"/>
      <c r="H48" s="54"/>
      <c r="I48" s="54"/>
      <c r="J48" s="54">
        <v>4959</v>
      </c>
      <c r="K48" s="54">
        <v>22369</v>
      </c>
    </row>
    <row r="49" spans="1:11" ht="12.75">
      <c r="A49" s="78" t="s">
        <v>248</v>
      </c>
      <c r="B49" s="79" t="s">
        <v>249</v>
      </c>
      <c r="C49" s="51"/>
      <c r="D49" s="51"/>
      <c r="E49" s="51"/>
      <c r="F49" s="51"/>
      <c r="G49" s="51"/>
      <c r="H49" s="51"/>
      <c r="I49" s="51"/>
      <c r="J49" s="51">
        <v>7797</v>
      </c>
      <c r="K49" s="51">
        <v>76010</v>
      </c>
    </row>
    <row r="50" spans="1:11" ht="12.75">
      <c r="A50" s="78" t="s">
        <v>250</v>
      </c>
      <c r="B50" s="79" t="s">
        <v>251</v>
      </c>
      <c r="C50" s="51"/>
      <c r="D50" s="51"/>
      <c r="E50" s="51"/>
      <c r="F50" s="51">
        <v>-5727</v>
      </c>
      <c r="G50" s="51">
        <v>-4299</v>
      </c>
      <c r="H50" s="51">
        <v>-3873</v>
      </c>
      <c r="I50" s="51">
        <v>-698</v>
      </c>
      <c r="J50" s="51">
        <v>2193</v>
      </c>
      <c r="K50" s="51">
        <v>142287</v>
      </c>
    </row>
    <row r="51" spans="1:11" ht="12.75">
      <c r="A51" s="76" t="s">
        <v>252</v>
      </c>
      <c r="B51" s="84" t="s">
        <v>253</v>
      </c>
      <c r="C51" s="54"/>
      <c r="D51" s="54"/>
      <c r="E51" s="54"/>
      <c r="F51" s="54">
        <v>14326</v>
      </c>
      <c r="G51" s="54">
        <v>839</v>
      </c>
      <c r="H51" s="54">
        <v>462</v>
      </c>
      <c r="I51" s="54">
        <v>680</v>
      </c>
      <c r="J51" s="54">
        <v>901</v>
      </c>
      <c r="K51" s="54">
        <v>1289</v>
      </c>
    </row>
    <row r="52" spans="1:11" ht="12.75">
      <c r="A52" s="78" t="s">
        <v>254</v>
      </c>
      <c r="B52" s="79" t="s">
        <v>1</v>
      </c>
      <c r="C52" s="51"/>
      <c r="D52" s="51"/>
      <c r="E52" s="51"/>
      <c r="F52" s="51">
        <v>248648</v>
      </c>
      <c r="G52" s="51">
        <v>230050</v>
      </c>
      <c r="H52" s="51">
        <v>187749</v>
      </c>
      <c r="I52" s="51">
        <v>52484</v>
      </c>
      <c r="J52" s="51">
        <v>60952</v>
      </c>
      <c r="K52" s="51">
        <v>85076</v>
      </c>
    </row>
    <row r="53" spans="1:11" ht="12.75">
      <c r="A53" s="76" t="s">
        <v>255</v>
      </c>
      <c r="B53" s="84" t="s">
        <v>256</v>
      </c>
      <c r="C53" s="54"/>
      <c r="D53" s="54"/>
      <c r="E53" s="54"/>
      <c r="F53" s="54">
        <v>72398</v>
      </c>
      <c r="G53" s="54">
        <v>45481</v>
      </c>
      <c r="H53" s="54">
        <v>39504</v>
      </c>
      <c r="I53" s="54">
        <v>38417</v>
      </c>
      <c r="J53" s="54">
        <v>46815</v>
      </c>
      <c r="K53" s="54">
        <v>92287</v>
      </c>
    </row>
    <row r="54" spans="1:11" ht="12.75">
      <c r="A54" s="78" t="s">
        <v>257</v>
      </c>
      <c r="B54" s="79" t="s">
        <v>258</v>
      </c>
      <c r="C54" s="51"/>
      <c r="D54" s="51"/>
      <c r="E54" s="51"/>
      <c r="F54" s="51">
        <v>94435</v>
      </c>
      <c r="G54" s="51">
        <v>86901</v>
      </c>
      <c r="H54" s="51">
        <v>86892</v>
      </c>
      <c r="I54" s="51">
        <v>100633</v>
      </c>
      <c r="J54" s="51">
        <v>57308</v>
      </c>
      <c r="K54" s="51">
        <v>95710</v>
      </c>
    </row>
    <row r="55" spans="1:11" ht="12.75">
      <c r="A55" s="76" t="s">
        <v>259</v>
      </c>
      <c r="B55" s="84" t="s">
        <v>260</v>
      </c>
      <c r="C55" s="54"/>
      <c r="D55" s="54"/>
      <c r="E55" s="54"/>
      <c r="F55" s="54"/>
      <c r="G55" s="54"/>
      <c r="H55" s="54"/>
      <c r="I55" s="54"/>
      <c r="J55" s="54"/>
      <c r="K55" s="54"/>
    </row>
    <row r="56" spans="1:11" ht="12.75">
      <c r="A56" s="78" t="s">
        <v>261</v>
      </c>
      <c r="B56" s="79" t="s">
        <v>262</v>
      </c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2.75">
      <c r="A57" s="76" t="s">
        <v>263</v>
      </c>
      <c r="B57" s="86" t="s">
        <v>264</v>
      </c>
      <c r="C57" s="21">
        <f>C39-C40+C41+C46-C47+C48-C49-C50+C51-C52+C53-C54</f>
        <v>0</v>
      </c>
      <c r="D57" s="21">
        <f>D39-D40+D41+D46-D47+D48-D49-D50+D51-D52+D53-D54</f>
        <v>0</v>
      </c>
      <c r="E57" s="21">
        <f>E39-E40+E41+E46-E47+E48-E49-E50+E51-E52+E53-E54</f>
        <v>0</v>
      </c>
      <c r="F57" s="21">
        <v>-247660</v>
      </c>
      <c r="G57" s="21">
        <v>-263914</v>
      </c>
      <c r="H57" s="21">
        <v>-232052</v>
      </c>
      <c r="I57" s="21">
        <v>-122304</v>
      </c>
      <c r="J57" s="21">
        <v>-75575</v>
      </c>
      <c r="K57" s="21">
        <v>-283138</v>
      </c>
    </row>
    <row r="58" spans="1:11" ht="12.75">
      <c r="A58" s="78" t="s">
        <v>265</v>
      </c>
      <c r="B58" s="83" t="s">
        <v>266</v>
      </c>
      <c r="C58" s="51">
        <f>SUM(C59:C60)</f>
        <v>0</v>
      </c>
      <c r="D58" s="51">
        <f>SUM(D59:D60)</f>
        <v>0</v>
      </c>
      <c r="E58" s="51">
        <f>SUM(E59:E60)</f>
        <v>0</v>
      </c>
      <c r="F58" s="51">
        <v>779810</v>
      </c>
      <c r="G58" s="51">
        <v>549049</v>
      </c>
      <c r="H58" s="51">
        <v>997688</v>
      </c>
      <c r="I58" s="51">
        <v>1124095</v>
      </c>
      <c r="J58" s="51">
        <v>1127249</v>
      </c>
      <c r="K58" s="51">
        <v>711739</v>
      </c>
    </row>
    <row r="59" spans="1:11" ht="12.75">
      <c r="A59" s="81" t="s">
        <v>51</v>
      </c>
      <c r="B59" s="82" t="s">
        <v>267</v>
      </c>
      <c r="C59" s="14"/>
      <c r="D59" s="14"/>
      <c r="E59" s="14"/>
      <c r="F59" s="14">
        <v>797901</v>
      </c>
      <c r="G59" s="14">
        <v>1122279</v>
      </c>
      <c r="H59" s="14">
        <v>1090789</v>
      </c>
      <c r="I59" s="14">
        <v>1084521</v>
      </c>
      <c r="J59" s="14">
        <v>1141746</v>
      </c>
      <c r="K59" s="14">
        <v>884886</v>
      </c>
    </row>
    <row r="60" spans="1:11" ht="12.75">
      <c r="A60" s="81" t="s">
        <v>53</v>
      </c>
      <c r="B60" s="82" t="s">
        <v>268</v>
      </c>
      <c r="C60" s="14"/>
      <c r="D60" s="14"/>
      <c r="E60" s="14"/>
      <c r="F60" s="14">
        <v>-18091</v>
      </c>
      <c r="G60" s="14">
        <v>-573230</v>
      </c>
      <c r="H60" s="14">
        <v>-93101</v>
      </c>
      <c r="I60" s="14">
        <v>39574</v>
      </c>
      <c r="J60" s="14">
        <v>-14497</v>
      </c>
      <c r="K60" s="14">
        <v>-173147</v>
      </c>
    </row>
    <row r="61" spans="1:11" ht="12.75">
      <c r="A61" s="76" t="s">
        <v>269</v>
      </c>
      <c r="B61" s="52" t="s">
        <v>270</v>
      </c>
      <c r="C61" s="21">
        <f>C38+C57-C58</f>
        <v>0</v>
      </c>
      <c r="D61" s="21">
        <f>D38+D57-D58</f>
        <v>0</v>
      </c>
      <c r="E61" s="21">
        <f>E38+E57-E58</f>
        <v>0</v>
      </c>
      <c r="F61" s="21">
        <v>1630597</v>
      </c>
      <c r="G61" s="21">
        <v>2826213</v>
      </c>
      <c r="H61" s="21">
        <v>2936063</v>
      </c>
      <c r="I61" s="21">
        <v>3377000</v>
      </c>
      <c r="J61" s="21">
        <v>3464574</v>
      </c>
      <c r="K61" s="21">
        <f>K38+K57-K58</f>
        <v>3882196</v>
      </c>
    </row>
    <row r="62" spans="1:11" ht="12.75">
      <c r="A62" s="76" t="s">
        <v>271</v>
      </c>
      <c r="B62" s="84" t="s">
        <v>272</v>
      </c>
      <c r="C62" s="54"/>
      <c r="D62" s="54"/>
      <c r="E62" s="54"/>
      <c r="F62" s="54">
        <v>65539</v>
      </c>
      <c r="G62" s="54"/>
      <c r="H62" s="54">
        <v>57637</v>
      </c>
      <c r="I62" s="54"/>
      <c r="J62" s="54"/>
      <c r="K62" s="54"/>
    </row>
    <row r="63" spans="1:11" ht="12.75">
      <c r="A63" s="55" t="s">
        <v>273</v>
      </c>
      <c r="B63" s="82" t="s">
        <v>274</v>
      </c>
      <c r="C63" s="14"/>
      <c r="D63" s="14"/>
      <c r="E63" s="14"/>
      <c r="F63" s="14">
        <v>55758</v>
      </c>
      <c r="G63" s="14"/>
      <c r="H63" s="14">
        <v>22282</v>
      </c>
      <c r="I63" s="14"/>
      <c r="J63" s="14"/>
      <c r="K63" s="14"/>
    </row>
    <row r="64" spans="1:11" ht="12.75">
      <c r="A64" s="55" t="s">
        <v>275</v>
      </c>
      <c r="B64" s="87" t="s">
        <v>276</v>
      </c>
      <c r="C64" s="14"/>
      <c r="D64" s="14"/>
      <c r="E64" s="14"/>
      <c r="F64" s="14">
        <v>3030</v>
      </c>
      <c r="G64" s="14"/>
      <c r="H64" s="14">
        <v>9192</v>
      </c>
      <c r="I64" s="14"/>
      <c r="J64" s="14"/>
      <c r="K64" s="14"/>
    </row>
    <row r="65" spans="1:11" ht="12.75">
      <c r="A65" s="81" t="s">
        <v>51</v>
      </c>
      <c r="B65" s="82" t="s">
        <v>267</v>
      </c>
      <c r="C65" s="14"/>
      <c r="D65" s="14"/>
      <c r="E65" s="14"/>
      <c r="F65" s="14">
        <v>3030</v>
      </c>
      <c r="G65" s="14"/>
      <c r="H65" s="14">
        <v>9192</v>
      </c>
      <c r="I65" s="14"/>
      <c r="J65" s="14"/>
      <c r="K65" s="14"/>
    </row>
    <row r="66" spans="1:11" ht="12.75">
      <c r="A66" s="81" t="s">
        <v>53</v>
      </c>
      <c r="B66" s="82" t="s">
        <v>268</v>
      </c>
      <c r="C66" s="14"/>
      <c r="D66" s="14"/>
      <c r="E66" s="14"/>
      <c r="F66" s="14"/>
      <c r="G66" s="14"/>
      <c r="H66" s="14"/>
      <c r="I66" s="14"/>
      <c r="J66" s="14"/>
      <c r="K66" s="14"/>
    </row>
    <row r="67" spans="1:11" ht="12.75">
      <c r="A67" s="76" t="s">
        <v>263</v>
      </c>
      <c r="B67" s="52" t="s">
        <v>277</v>
      </c>
      <c r="C67" s="21">
        <f>C62-C63-C64</f>
        <v>0</v>
      </c>
      <c r="D67" s="21">
        <f>D62-D63-D64</f>
        <v>0</v>
      </c>
      <c r="E67" s="21">
        <f>E62-E63-E64</f>
        <v>0</v>
      </c>
      <c r="F67" s="21">
        <v>6751</v>
      </c>
      <c r="G67" s="21"/>
      <c r="H67" s="21">
        <v>26163</v>
      </c>
      <c r="I67" s="21"/>
      <c r="J67" s="21"/>
      <c r="K67" s="21">
        <f>K62-K63-K64</f>
        <v>0</v>
      </c>
    </row>
    <row r="68" spans="1:11" ht="12.75">
      <c r="A68" s="55" t="s">
        <v>278</v>
      </c>
      <c r="B68" s="82" t="s">
        <v>279</v>
      </c>
      <c r="C68" s="14"/>
      <c r="D68" s="14"/>
      <c r="E68" s="14"/>
      <c r="F68" s="14"/>
      <c r="G68" s="14"/>
      <c r="H68" s="14"/>
      <c r="I68" s="14"/>
      <c r="J68" s="14"/>
      <c r="K68" s="14"/>
    </row>
    <row r="69" spans="1:11" ht="12.75">
      <c r="A69" s="76" t="s">
        <v>280</v>
      </c>
      <c r="B69" s="52" t="s">
        <v>281</v>
      </c>
      <c r="C69" s="21">
        <f>C61+C67</f>
        <v>0</v>
      </c>
      <c r="D69" s="21">
        <f>D61+D67</f>
        <v>0</v>
      </c>
      <c r="E69" s="21">
        <f>E61+E67</f>
        <v>0</v>
      </c>
      <c r="F69" s="21">
        <f>SUM(F61+F67)</f>
        <v>1637348</v>
      </c>
      <c r="G69" s="21">
        <f>SUM(G61+G67)</f>
        <v>2826213</v>
      </c>
      <c r="H69" s="21">
        <f>SUM(H61+H67)</f>
        <v>2962226</v>
      </c>
      <c r="I69" s="21">
        <f>SUM(I61+I67)</f>
        <v>3377000</v>
      </c>
      <c r="J69" s="21">
        <f>SUM(J61+J67)</f>
        <v>3464574</v>
      </c>
      <c r="K69" s="21">
        <f>SUM(K61+K67)</f>
        <v>3882196</v>
      </c>
    </row>
    <row r="70" spans="1:11" ht="12.75">
      <c r="A70" s="76"/>
      <c r="B70" s="52" t="s">
        <v>282</v>
      </c>
      <c r="C70" s="21">
        <f>C69+C64+C58</f>
        <v>0</v>
      </c>
      <c r="D70" s="21">
        <f>D69+D64+D58</f>
        <v>0</v>
      </c>
      <c r="E70" s="21">
        <f>E69+E64+E58</f>
        <v>0</v>
      </c>
      <c r="F70" s="21">
        <v>2420188</v>
      </c>
      <c r="G70" s="21">
        <v>3375262</v>
      </c>
      <c r="H70" s="21">
        <v>3969106</v>
      </c>
      <c r="I70" s="21">
        <v>4501095</v>
      </c>
      <c r="J70" s="21">
        <v>4591823</v>
      </c>
      <c r="K70" s="21">
        <f>K69+K64+K58</f>
        <v>4593935</v>
      </c>
    </row>
  </sheetData>
  <sheetProtection/>
  <mergeCells count="6">
    <mergeCell ref="A7:B7"/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/>
  </sheetPr>
  <dimension ref="A1:K45"/>
  <sheetViews>
    <sheetView view="pageBreakPreview" zoomScaleSheetLayoutView="100" zoomScalePageLayoutView="0" workbookViewId="0" topLeftCell="A8">
      <selection activeCell="C40" sqref="C40"/>
    </sheetView>
  </sheetViews>
  <sheetFormatPr defaultColWidth="9.140625" defaultRowHeight="12.75"/>
  <cols>
    <col min="1" max="1" width="6.00390625" style="7" customWidth="1"/>
    <col min="2" max="2" width="62.00390625" style="7" customWidth="1"/>
    <col min="3" max="3" width="9.421875" style="7" bestFit="1" customWidth="1"/>
    <col min="4" max="5" width="9.7109375" style="7" bestFit="1" customWidth="1"/>
    <col min="6" max="16384" width="9.140625" style="7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5" ht="12">
      <c r="C4" s="8"/>
      <c r="D4" s="8"/>
      <c r="E4" s="8"/>
    </row>
    <row r="5" spans="1:2" ht="19.5">
      <c r="A5" s="170" t="s">
        <v>436</v>
      </c>
      <c r="B5" s="171"/>
    </row>
    <row r="7" spans="1:11" ht="12.75" customHeight="1">
      <c r="A7" s="57"/>
      <c r="B7" s="58" t="s">
        <v>187</v>
      </c>
      <c r="C7" s="58">
        <v>2000</v>
      </c>
      <c r="D7" s="58">
        <v>2001</v>
      </c>
      <c r="E7" s="58">
        <v>2002</v>
      </c>
      <c r="F7" s="58">
        <v>2003</v>
      </c>
      <c r="G7" s="58">
        <v>2004</v>
      </c>
      <c r="H7" s="58">
        <v>2005</v>
      </c>
      <c r="I7" s="58">
        <v>2006</v>
      </c>
      <c r="J7" s="58">
        <v>2007</v>
      </c>
      <c r="K7" s="58">
        <v>2008</v>
      </c>
    </row>
    <row r="8" spans="1:11" s="13" customFormat="1" ht="12.75">
      <c r="A8" s="59" t="s">
        <v>283</v>
      </c>
      <c r="B8" s="59" t="s">
        <v>284</v>
      </c>
      <c r="C8" s="60"/>
      <c r="D8" s="60"/>
      <c r="E8" s="60"/>
      <c r="F8" s="59"/>
      <c r="G8" s="59"/>
      <c r="H8" s="59"/>
      <c r="I8" s="59"/>
      <c r="J8" s="59"/>
      <c r="K8" s="59"/>
    </row>
    <row r="9" spans="1:11" ht="12.75">
      <c r="A9" s="63" t="s">
        <v>285</v>
      </c>
      <c r="B9" s="63" t="s">
        <v>286</v>
      </c>
      <c r="C9" s="64">
        <f>SUM(C10:C16)</f>
        <v>0</v>
      </c>
      <c r="D9" s="64">
        <f>SUM(D10:D16)</f>
        <v>0</v>
      </c>
      <c r="E9" s="64">
        <f>SUM(E10:E16)</f>
        <v>0</v>
      </c>
      <c r="F9" s="64">
        <f aca="true" t="shared" si="0" ref="F9:K9">SUM(F10:F16)</f>
        <v>0</v>
      </c>
      <c r="G9" s="64">
        <f t="shared" si="0"/>
        <v>0</v>
      </c>
      <c r="H9" s="64">
        <f t="shared" si="0"/>
        <v>0</v>
      </c>
      <c r="I9" s="64">
        <f t="shared" si="0"/>
        <v>0</v>
      </c>
      <c r="J9" s="64">
        <f t="shared" si="0"/>
        <v>0</v>
      </c>
      <c r="K9" s="64">
        <f t="shared" si="0"/>
        <v>0</v>
      </c>
    </row>
    <row r="10" spans="1:11" ht="12.75">
      <c r="A10" s="55" t="s">
        <v>287</v>
      </c>
      <c r="B10" s="55" t="s">
        <v>288</v>
      </c>
      <c r="C10" s="14"/>
      <c r="D10" s="14"/>
      <c r="E10" s="14"/>
      <c r="F10" s="14"/>
      <c r="G10" s="14"/>
      <c r="H10" s="14"/>
      <c r="I10" s="14"/>
      <c r="J10" s="14"/>
      <c r="K10" s="14"/>
    </row>
    <row r="11" spans="1:11" ht="12.75">
      <c r="A11" s="55" t="s">
        <v>289</v>
      </c>
      <c r="B11" s="55" t="s">
        <v>290</v>
      </c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12.75">
      <c r="A12" s="55" t="s">
        <v>291</v>
      </c>
      <c r="B12" s="55" t="s">
        <v>292</v>
      </c>
      <c r="C12" s="14"/>
      <c r="D12" s="14"/>
      <c r="E12" s="14"/>
      <c r="F12" s="14"/>
      <c r="G12" s="14"/>
      <c r="H12" s="14"/>
      <c r="I12" s="14"/>
      <c r="J12" s="14"/>
      <c r="K12" s="14"/>
    </row>
    <row r="13" spans="1:11" ht="12.75">
      <c r="A13" s="55" t="s">
        <v>293</v>
      </c>
      <c r="B13" s="55" t="s">
        <v>294</v>
      </c>
      <c r="C13" s="14"/>
      <c r="D13" s="14"/>
      <c r="E13" s="14"/>
      <c r="F13" s="14"/>
      <c r="G13" s="14"/>
      <c r="H13" s="14"/>
      <c r="I13" s="14"/>
      <c r="J13" s="14"/>
      <c r="K13" s="14"/>
    </row>
    <row r="14" spans="1:11" ht="12.75">
      <c r="A14" s="55" t="s">
        <v>295</v>
      </c>
      <c r="B14" s="55" t="s">
        <v>296</v>
      </c>
      <c r="C14" s="14"/>
      <c r="D14" s="14"/>
      <c r="E14" s="14"/>
      <c r="F14" s="14"/>
      <c r="G14" s="14"/>
      <c r="H14" s="14"/>
      <c r="I14" s="14"/>
      <c r="J14" s="14"/>
      <c r="K14" s="14"/>
    </row>
    <row r="15" spans="1:11" ht="12.75">
      <c r="A15" s="55" t="s">
        <v>297</v>
      </c>
      <c r="B15" s="55" t="s">
        <v>298</v>
      </c>
      <c r="C15" s="14"/>
      <c r="D15" s="14"/>
      <c r="E15" s="14"/>
      <c r="F15" s="14"/>
      <c r="G15" s="14"/>
      <c r="H15" s="14"/>
      <c r="I15" s="14"/>
      <c r="J15" s="14"/>
      <c r="K15" s="14"/>
    </row>
    <row r="16" spans="1:11" ht="12.75">
      <c r="A16" s="55" t="s">
        <v>299</v>
      </c>
      <c r="B16" s="55" t="s">
        <v>300</v>
      </c>
      <c r="C16" s="14"/>
      <c r="D16" s="14"/>
      <c r="E16" s="14"/>
      <c r="F16" s="14"/>
      <c r="G16" s="14"/>
      <c r="H16" s="14"/>
      <c r="I16" s="14"/>
      <c r="J16" s="14"/>
      <c r="K16" s="14"/>
    </row>
    <row r="17" spans="1:11" s="13" customFormat="1" ht="12.75">
      <c r="A17" s="61" t="s">
        <v>301</v>
      </c>
      <c r="B17" s="61" t="s">
        <v>302</v>
      </c>
      <c r="C17" s="61"/>
      <c r="D17" s="61"/>
      <c r="E17" s="61"/>
      <c r="F17" s="61"/>
      <c r="G17" s="61"/>
      <c r="H17" s="61"/>
      <c r="I17" s="61"/>
      <c r="J17" s="61"/>
      <c r="K17" s="61"/>
    </row>
    <row r="18" spans="1:11" s="13" customFormat="1" ht="12.75">
      <c r="A18" s="61"/>
      <c r="B18" s="61" t="s">
        <v>303</v>
      </c>
      <c r="C18" s="62">
        <f>C8+C9</f>
        <v>0</v>
      </c>
      <c r="D18" s="62">
        <f>D8+D9</f>
        <v>0</v>
      </c>
      <c r="E18" s="62">
        <f>E8+E9</f>
        <v>0</v>
      </c>
      <c r="F18" s="62">
        <f aca="true" t="shared" si="1" ref="F18:K18">F8+F9</f>
        <v>0</v>
      </c>
      <c r="G18" s="62">
        <f t="shared" si="1"/>
        <v>0</v>
      </c>
      <c r="H18" s="62">
        <f t="shared" si="1"/>
        <v>0</v>
      </c>
      <c r="I18" s="62">
        <f t="shared" si="1"/>
        <v>0</v>
      </c>
      <c r="J18" s="62">
        <f t="shared" si="1"/>
        <v>0</v>
      </c>
      <c r="K18" s="62">
        <f t="shared" si="1"/>
        <v>0</v>
      </c>
    </row>
    <row r="19" spans="1:11" ht="12.75">
      <c r="A19" s="63" t="s">
        <v>304</v>
      </c>
      <c r="B19" s="63" t="s">
        <v>305</v>
      </c>
      <c r="C19" s="64">
        <f>SUM(C20:C23)</f>
        <v>0</v>
      </c>
      <c r="D19" s="64">
        <f>SUM(D20:D23)</f>
        <v>0</v>
      </c>
      <c r="E19" s="64">
        <f>SUM(E20:E23)</f>
        <v>0</v>
      </c>
      <c r="F19" s="64">
        <f aca="true" t="shared" si="2" ref="F19:K19">SUM(F20:F23)</f>
        <v>0</v>
      </c>
      <c r="G19" s="64">
        <f t="shared" si="2"/>
        <v>0</v>
      </c>
      <c r="H19" s="64">
        <f t="shared" si="2"/>
        <v>0</v>
      </c>
      <c r="I19" s="64">
        <f t="shared" si="2"/>
        <v>0</v>
      </c>
      <c r="J19" s="64">
        <f t="shared" si="2"/>
        <v>0</v>
      </c>
      <c r="K19" s="64">
        <f t="shared" si="2"/>
        <v>0</v>
      </c>
    </row>
    <row r="20" spans="1:11" ht="12.75">
      <c r="A20" s="55" t="s">
        <v>306</v>
      </c>
      <c r="B20" s="55" t="s">
        <v>307</v>
      </c>
      <c r="C20" s="14"/>
      <c r="D20" s="14"/>
      <c r="E20" s="14"/>
      <c r="F20" s="14"/>
      <c r="G20" s="14"/>
      <c r="H20" s="14"/>
      <c r="I20" s="14"/>
      <c r="J20" s="14"/>
      <c r="K20" s="14"/>
    </row>
    <row r="21" spans="1:11" ht="12.75">
      <c r="A21" s="55" t="s">
        <v>308</v>
      </c>
      <c r="B21" s="55" t="s">
        <v>309</v>
      </c>
      <c r="C21" s="14"/>
      <c r="D21" s="14"/>
      <c r="E21" s="14"/>
      <c r="F21" s="14"/>
      <c r="G21" s="14"/>
      <c r="H21" s="14"/>
      <c r="I21" s="14"/>
      <c r="J21" s="14"/>
      <c r="K21" s="14"/>
    </row>
    <row r="22" spans="1:11" ht="12.75">
      <c r="A22" s="55" t="s">
        <v>310</v>
      </c>
      <c r="B22" s="55" t="s">
        <v>311</v>
      </c>
      <c r="C22" s="14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55" t="s">
        <v>312</v>
      </c>
      <c r="B23" s="55" t="s">
        <v>313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1" s="13" customFormat="1" ht="12.75">
      <c r="A24" s="61" t="s">
        <v>314</v>
      </c>
      <c r="B24" s="61" t="s">
        <v>315</v>
      </c>
      <c r="C24" s="62"/>
      <c r="D24" s="62"/>
      <c r="E24" s="62"/>
      <c r="F24" s="62"/>
      <c r="G24" s="62"/>
      <c r="H24" s="62"/>
      <c r="I24" s="62"/>
      <c r="J24" s="62"/>
      <c r="K24" s="62"/>
    </row>
    <row r="25" spans="1:11" s="13" customFormat="1" ht="12.75">
      <c r="A25" s="61"/>
      <c r="B25" s="61" t="s">
        <v>316</v>
      </c>
      <c r="C25" s="62">
        <f>C18+C19</f>
        <v>0</v>
      </c>
      <c r="D25" s="62">
        <f>D18+D19</f>
        <v>0</v>
      </c>
      <c r="E25" s="62">
        <f>E18+E19</f>
        <v>0</v>
      </c>
      <c r="F25" s="62">
        <f aca="true" t="shared" si="3" ref="F25:K25">F18+F19</f>
        <v>0</v>
      </c>
      <c r="G25" s="62">
        <f t="shared" si="3"/>
        <v>0</v>
      </c>
      <c r="H25" s="62">
        <f t="shared" si="3"/>
        <v>0</v>
      </c>
      <c r="I25" s="62">
        <f t="shared" si="3"/>
        <v>0</v>
      </c>
      <c r="J25" s="62">
        <f t="shared" si="3"/>
        <v>0</v>
      </c>
      <c r="K25" s="62">
        <f t="shared" si="3"/>
        <v>0</v>
      </c>
    </row>
    <row r="26" spans="1:11" ht="12.75">
      <c r="A26" s="63" t="s">
        <v>317</v>
      </c>
      <c r="B26" s="63" t="s">
        <v>318</v>
      </c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12.75">
      <c r="A27" s="63" t="s">
        <v>319</v>
      </c>
      <c r="B27" s="63" t="s">
        <v>320</v>
      </c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12.75">
      <c r="A28" s="63" t="s">
        <v>321</v>
      </c>
      <c r="B28" s="63" t="s">
        <v>322</v>
      </c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2.75">
      <c r="A29" s="63" t="s">
        <v>323</v>
      </c>
      <c r="B29" s="63" t="s">
        <v>324</v>
      </c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2.75">
      <c r="A30" s="63" t="s">
        <v>325</v>
      </c>
      <c r="B30" s="63" t="s">
        <v>326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13" customFormat="1" ht="12.75">
      <c r="A31" s="59" t="s">
        <v>327</v>
      </c>
      <c r="B31" s="59" t="s">
        <v>328</v>
      </c>
      <c r="C31" s="60">
        <f>C25+C26+C27+C28+C29+C30</f>
        <v>0</v>
      </c>
      <c r="D31" s="60">
        <f>D25+D26+D27+D28+D29+D30</f>
        <v>0</v>
      </c>
      <c r="E31" s="60">
        <f>E25+E26+E27+E28+E29+E30</f>
        <v>0</v>
      </c>
      <c r="F31" s="60">
        <f aca="true" t="shared" si="4" ref="F31:K31">F25+F26+F27+F28+F29+F30</f>
        <v>0</v>
      </c>
      <c r="G31" s="60">
        <f t="shared" si="4"/>
        <v>0</v>
      </c>
      <c r="H31" s="60">
        <f t="shared" si="4"/>
        <v>0</v>
      </c>
      <c r="I31" s="60">
        <f t="shared" si="4"/>
        <v>0</v>
      </c>
      <c r="J31" s="60">
        <f t="shared" si="4"/>
        <v>0</v>
      </c>
      <c r="K31" s="60">
        <f t="shared" si="4"/>
        <v>0</v>
      </c>
    </row>
    <row r="32" spans="1:11" ht="12.75">
      <c r="A32" s="55"/>
      <c r="B32" s="56" t="s">
        <v>329</v>
      </c>
      <c r="C32" s="14"/>
      <c r="D32" s="14"/>
      <c r="E32" s="14"/>
      <c r="F32" s="14"/>
      <c r="G32" s="14"/>
      <c r="H32" s="14"/>
      <c r="I32" s="14"/>
      <c r="J32" s="14"/>
      <c r="K32" s="14"/>
    </row>
    <row r="33" spans="1:11" ht="12.75">
      <c r="A33" s="63" t="s">
        <v>330</v>
      </c>
      <c r="B33" s="63" t="s">
        <v>331</v>
      </c>
      <c r="C33" s="64"/>
      <c r="D33" s="64"/>
      <c r="E33" s="64"/>
      <c r="F33" s="64"/>
      <c r="G33" s="64"/>
      <c r="H33" s="64"/>
      <c r="I33" s="64"/>
      <c r="J33" s="64"/>
      <c r="K33" s="64"/>
    </row>
    <row r="34" spans="1:11" ht="12.75">
      <c r="A34" s="63" t="s">
        <v>332</v>
      </c>
      <c r="B34" s="63" t="s">
        <v>333</v>
      </c>
      <c r="C34" s="64"/>
      <c r="D34" s="64"/>
      <c r="E34" s="64"/>
      <c r="F34" s="64"/>
      <c r="G34" s="64"/>
      <c r="H34" s="64"/>
      <c r="I34" s="64"/>
      <c r="J34" s="64"/>
      <c r="K34" s="64"/>
    </row>
    <row r="35" spans="1:11" ht="12.75">
      <c r="A35" s="63" t="s">
        <v>334</v>
      </c>
      <c r="B35" s="63" t="s">
        <v>335</v>
      </c>
      <c r="C35" s="64"/>
      <c r="D35" s="64"/>
      <c r="E35" s="64"/>
      <c r="F35" s="64"/>
      <c r="G35" s="64"/>
      <c r="H35" s="64"/>
      <c r="I35" s="64"/>
      <c r="J35" s="64"/>
      <c r="K35" s="64"/>
    </row>
    <row r="36" spans="1:11" s="13" customFormat="1" ht="12.75">
      <c r="A36" s="59" t="s">
        <v>336</v>
      </c>
      <c r="B36" s="59" t="s">
        <v>337</v>
      </c>
      <c r="C36" s="60">
        <f>C33+C34+C35</f>
        <v>0</v>
      </c>
      <c r="D36" s="60">
        <f>D33+D34+D35</f>
        <v>0</v>
      </c>
      <c r="E36" s="60">
        <f>E33+E34+E35</f>
        <v>0</v>
      </c>
      <c r="F36" s="60">
        <f aca="true" t="shared" si="5" ref="F36:K36">F33+F34+F35</f>
        <v>0</v>
      </c>
      <c r="G36" s="60">
        <f t="shared" si="5"/>
        <v>0</v>
      </c>
      <c r="H36" s="60">
        <f t="shared" si="5"/>
        <v>0</v>
      </c>
      <c r="I36" s="60">
        <f t="shared" si="5"/>
        <v>0</v>
      </c>
      <c r="J36" s="60">
        <f t="shared" si="5"/>
        <v>0</v>
      </c>
      <c r="K36" s="60">
        <f t="shared" si="5"/>
        <v>0</v>
      </c>
    </row>
    <row r="37" spans="1:11" ht="12.75">
      <c r="A37" s="55"/>
      <c r="B37" s="56" t="s">
        <v>338</v>
      </c>
      <c r="C37" s="14"/>
      <c r="D37" s="14"/>
      <c r="E37" s="14"/>
      <c r="F37" s="14"/>
      <c r="G37" s="14"/>
      <c r="H37" s="14"/>
      <c r="I37" s="14"/>
      <c r="J37" s="14"/>
      <c r="K37" s="14"/>
    </row>
    <row r="38" spans="1:11" ht="12.75">
      <c r="A38" s="63" t="s">
        <v>339</v>
      </c>
      <c r="B38" s="63" t="s">
        <v>340</v>
      </c>
      <c r="C38" s="64"/>
      <c r="D38" s="64"/>
      <c r="E38" s="64"/>
      <c r="F38" s="64"/>
      <c r="G38" s="64"/>
      <c r="H38" s="64"/>
      <c r="I38" s="64"/>
      <c r="J38" s="64"/>
      <c r="K38" s="64"/>
    </row>
    <row r="39" spans="1:11" ht="12.75">
      <c r="A39" s="63" t="s">
        <v>341</v>
      </c>
      <c r="B39" s="63" t="s">
        <v>342</v>
      </c>
      <c r="C39" s="64">
        <f>C40+C41</f>
        <v>0</v>
      </c>
      <c r="D39" s="64">
        <f>D40+D41</f>
        <v>0</v>
      </c>
      <c r="E39" s="64">
        <f>E40+E41</f>
        <v>0</v>
      </c>
      <c r="F39" s="64">
        <f aca="true" t="shared" si="6" ref="F39:K39">F40+F41</f>
        <v>0</v>
      </c>
      <c r="G39" s="64">
        <f t="shared" si="6"/>
        <v>0</v>
      </c>
      <c r="H39" s="64">
        <f t="shared" si="6"/>
        <v>0</v>
      </c>
      <c r="I39" s="64">
        <f t="shared" si="6"/>
        <v>0</v>
      </c>
      <c r="J39" s="64">
        <f t="shared" si="6"/>
        <v>0</v>
      </c>
      <c r="K39" s="64">
        <f t="shared" si="6"/>
        <v>0</v>
      </c>
    </row>
    <row r="40" spans="1:11" ht="12.75">
      <c r="A40" s="55" t="s">
        <v>343</v>
      </c>
      <c r="B40" s="55" t="s">
        <v>344</v>
      </c>
      <c r="C40" s="14"/>
      <c r="D40" s="14"/>
      <c r="E40" s="14"/>
      <c r="F40" s="14"/>
      <c r="G40" s="14"/>
      <c r="H40" s="14"/>
      <c r="I40" s="14"/>
      <c r="J40" s="14"/>
      <c r="K40" s="14"/>
    </row>
    <row r="41" spans="1:11" ht="12.75">
      <c r="A41" s="55" t="s">
        <v>345</v>
      </c>
      <c r="B41" s="55" t="s">
        <v>346</v>
      </c>
      <c r="C41" s="14"/>
      <c r="D41" s="14"/>
      <c r="E41" s="14"/>
      <c r="F41" s="14"/>
      <c r="G41" s="14"/>
      <c r="H41" s="14"/>
      <c r="I41" s="14"/>
      <c r="J41" s="14"/>
      <c r="K41" s="14"/>
    </row>
    <row r="42" spans="1:11" s="13" customFormat="1" ht="12.75">
      <c r="A42" s="59" t="s">
        <v>347</v>
      </c>
      <c r="B42" s="59" t="s">
        <v>348</v>
      </c>
      <c r="C42" s="60">
        <f>C38+C39</f>
        <v>0</v>
      </c>
      <c r="D42" s="60">
        <f>D38+D39</f>
        <v>0</v>
      </c>
      <c r="E42" s="60">
        <f>E38+E39</f>
        <v>0</v>
      </c>
      <c r="F42" s="60">
        <f aca="true" t="shared" si="7" ref="F42:K42">F38+F39</f>
        <v>0</v>
      </c>
      <c r="G42" s="60">
        <f t="shared" si="7"/>
        <v>0</v>
      </c>
      <c r="H42" s="60">
        <f t="shared" si="7"/>
        <v>0</v>
      </c>
      <c r="I42" s="60">
        <f t="shared" si="7"/>
        <v>0</v>
      </c>
      <c r="J42" s="60">
        <f t="shared" si="7"/>
        <v>0</v>
      </c>
      <c r="K42" s="60">
        <f t="shared" si="7"/>
        <v>0</v>
      </c>
    </row>
    <row r="43" spans="1:11" ht="12.75">
      <c r="A43" s="59" t="s">
        <v>216</v>
      </c>
      <c r="B43" s="59" t="s">
        <v>349</v>
      </c>
      <c r="C43" s="60">
        <f>C31+C36+C42</f>
        <v>0</v>
      </c>
      <c r="D43" s="60">
        <f>D31+D36+D42</f>
        <v>0</v>
      </c>
      <c r="E43" s="60">
        <f>E31+E36+E42</f>
        <v>0</v>
      </c>
      <c r="F43" s="60">
        <f aca="true" t="shared" si="8" ref="F43:K43">F31+F36+F42</f>
        <v>0</v>
      </c>
      <c r="G43" s="60">
        <f t="shared" si="8"/>
        <v>0</v>
      </c>
      <c r="H43" s="60">
        <f t="shared" si="8"/>
        <v>0</v>
      </c>
      <c r="I43" s="60">
        <f t="shared" si="8"/>
        <v>0</v>
      </c>
      <c r="J43" s="60">
        <f t="shared" si="8"/>
        <v>0</v>
      </c>
      <c r="K43" s="60">
        <f t="shared" si="8"/>
        <v>0</v>
      </c>
    </row>
    <row r="44" spans="1:11" ht="12.75">
      <c r="A44" s="65" t="s">
        <v>261</v>
      </c>
      <c r="B44" s="65" t="s">
        <v>350</v>
      </c>
      <c r="C44" s="66"/>
      <c r="D44" s="66"/>
      <c r="E44" s="66"/>
      <c r="F44" s="66"/>
      <c r="G44" s="66"/>
      <c r="H44" s="66"/>
      <c r="I44" s="66"/>
      <c r="J44" s="66"/>
      <c r="K44" s="66"/>
    </row>
    <row r="45" spans="1:11" ht="12.75">
      <c r="A45" s="65" t="s">
        <v>273</v>
      </c>
      <c r="B45" s="65" t="s">
        <v>351</v>
      </c>
      <c r="C45" s="66">
        <f>C43+C44</f>
        <v>0</v>
      </c>
      <c r="D45" s="66">
        <f>D43+D44</f>
        <v>0</v>
      </c>
      <c r="E45" s="66">
        <f>E43+E44</f>
        <v>0</v>
      </c>
      <c r="F45" s="66">
        <f aca="true" t="shared" si="9" ref="F45:K45">F43+F44</f>
        <v>0</v>
      </c>
      <c r="G45" s="66">
        <f t="shared" si="9"/>
        <v>0</v>
      </c>
      <c r="H45" s="66">
        <f t="shared" si="9"/>
        <v>0</v>
      </c>
      <c r="I45" s="66">
        <f t="shared" si="9"/>
        <v>0</v>
      </c>
      <c r="J45" s="66">
        <f t="shared" si="9"/>
        <v>0</v>
      </c>
      <c r="K45" s="66">
        <f t="shared" si="9"/>
        <v>0</v>
      </c>
    </row>
  </sheetData>
  <sheetProtection/>
  <mergeCells count="5">
    <mergeCell ref="A5:B5"/>
    <mergeCell ref="A1:B1"/>
    <mergeCell ref="C1:K1"/>
    <mergeCell ref="A3:B3"/>
    <mergeCell ref="C3:K3"/>
  </mergeCells>
  <printOptions/>
  <pageMargins left="0.75" right="0.75" top="1" bottom="1" header="0.4921259845" footer="0.4921259845"/>
  <pageSetup horizontalDpi="300" verticalDpi="300" orientation="portrait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/>
  </sheetPr>
  <dimension ref="A1:K131"/>
  <sheetViews>
    <sheetView view="pageBreakPreview" zoomScaleSheetLayoutView="100" zoomScalePageLayoutView="0" workbookViewId="0" topLeftCell="A1">
      <selection activeCell="C17" sqref="C17"/>
    </sheetView>
  </sheetViews>
  <sheetFormatPr defaultColWidth="9.140625" defaultRowHeight="12.75" outlineLevelRow="2"/>
  <cols>
    <col min="1" max="1" width="5.00390625" style="0" bestFit="1" customWidth="1"/>
    <col min="2" max="2" width="48.140625" style="0" bestFit="1" customWidth="1"/>
  </cols>
  <sheetData>
    <row r="1" spans="1:11" s="7" customFormat="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s="7" customFormat="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s="7" customFormat="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3:6" s="7" customFormat="1" ht="12">
      <c r="C4" s="8"/>
      <c r="D4" s="8"/>
      <c r="E4" s="8"/>
      <c r="F4" s="8"/>
    </row>
    <row r="5" spans="1:2" s="7" customFormat="1" ht="18.75">
      <c r="A5" s="163" t="s">
        <v>437</v>
      </c>
      <c r="B5" s="164"/>
    </row>
    <row r="6" spans="1:2" s="7" customFormat="1" ht="15.75">
      <c r="A6" s="19"/>
      <c r="B6" s="20"/>
    </row>
    <row r="7" spans="1:11" s="7" customFormat="1" ht="12.75">
      <c r="A7" s="165" t="s">
        <v>353</v>
      </c>
      <c r="B7" s="166"/>
      <c r="C7" s="33">
        <v>2000</v>
      </c>
      <c r="D7" s="33">
        <v>2001</v>
      </c>
      <c r="E7" s="33">
        <v>2002</v>
      </c>
      <c r="F7" s="33">
        <v>2003</v>
      </c>
      <c r="G7" s="33">
        <v>2004</v>
      </c>
      <c r="H7" s="33">
        <v>2005</v>
      </c>
      <c r="I7" s="33">
        <v>2006</v>
      </c>
      <c r="J7" s="33">
        <v>2007</v>
      </c>
      <c r="K7" s="33">
        <v>2008</v>
      </c>
    </row>
    <row r="8" spans="1:11" s="7" customFormat="1" ht="12.75">
      <c r="A8" s="31"/>
      <c r="B8" s="28" t="s">
        <v>44</v>
      </c>
      <c r="C8" s="71" t="e">
        <f>Rozvaha!C8/Rozvaha!C$8</f>
        <v>#DIV/0!</v>
      </c>
      <c r="D8" s="71" t="e">
        <f>Rozvaha!D8/Rozvaha!D$8</f>
        <v>#DIV/0!</v>
      </c>
      <c r="E8" s="71" t="e">
        <f>Rozvaha!E8/Rozvaha!E$8</f>
        <v>#DIV/0!</v>
      </c>
      <c r="F8" s="71">
        <f>Rozvaha!F8/Rozvaha!F$8</f>
        <v>1</v>
      </c>
      <c r="G8" s="71">
        <f>Rozvaha!G8/Rozvaha!G$8</f>
        <v>1</v>
      </c>
      <c r="H8" s="71">
        <f>Rozvaha!H8/Rozvaha!H$8</f>
        <v>1</v>
      </c>
      <c r="I8" s="71">
        <f>Rozvaha!I8/Rozvaha!I$8</f>
        <v>1</v>
      </c>
      <c r="J8" s="71">
        <f>Rozvaha!J8/Rozvaha!J$8</f>
        <v>1</v>
      </c>
      <c r="K8" s="71">
        <f>Rozvaha!K8/Rozvaha!K$8</f>
        <v>1</v>
      </c>
    </row>
    <row r="9" spans="1:11" s="7" customFormat="1" ht="12.75">
      <c r="A9" s="22" t="s">
        <v>45</v>
      </c>
      <c r="B9" s="23" t="s">
        <v>46</v>
      </c>
      <c r="C9" s="73" t="e">
        <f>Rozvaha!C9/Rozvaha!C$8</f>
        <v>#DIV/0!</v>
      </c>
      <c r="D9" s="73" t="e">
        <f>Rozvaha!D9/Rozvaha!D$8</f>
        <v>#DIV/0!</v>
      </c>
      <c r="E9" s="73" t="e">
        <f>Rozvaha!E9/Rozvaha!E$8</f>
        <v>#DIV/0!</v>
      </c>
      <c r="F9" s="73">
        <f>Rozvaha!F9/Rozvaha!F$8</f>
        <v>0</v>
      </c>
      <c r="G9" s="73">
        <f>Rozvaha!G9/Rozvaha!G$8</f>
        <v>0</v>
      </c>
      <c r="H9" s="73">
        <f>Rozvaha!H9/Rozvaha!H$8</f>
        <v>0</v>
      </c>
      <c r="I9" s="73">
        <f>Rozvaha!I9/Rozvaha!I$8</f>
        <v>0</v>
      </c>
      <c r="J9" s="73">
        <f>Rozvaha!J9/Rozvaha!J$8</f>
        <v>0</v>
      </c>
      <c r="K9" s="73">
        <f>Rozvaha!K9/Rozvaha!K$8</f>
        <v>0</v>
      </c>
    </row>
    <row r="10" spans="1:11" s="7" customFormat="1" ht="12.75">
      <c r="A10" s="22" t="s">
        <v>47</v>
      </c>
      <c r="B10" s="23" t="s">
        <v>48</v>
      </c>
      <c r="C10" s="73" t="e">
        <f>Rozvaha!C10/Rozvaha!C$8</f>
        <v>#DIV/0!</v>
      </c>
      <c r="D10" s="73" t="e">
        <f>Rozvaha!D10/Rozvaha!D$8</f>
        <v>#DIV/0!</v>
      </c>
      <c r="E10" s="73" t="e">
        <f>Rozvaha!E10/Rozvaha!E$8</f>
        <v>#DIV/0!</v>
      </c>
      <c r="F10" s="73">
        <f>Rozvaha!F10/Rozvaha!F$8</f>
        <v>0.8227523861529695</v>
      </c>
      <c r="G10" s="73">
        <f>Rozvaha!G10/Rozvaha!G$8</f>
        <v>0.8387475290075771</v>
      </c>
      <c r="H10" s="73">
        <f>Rozvaha!H10/Rozvaha!H$8</f>
        <v>0.8210520284317555</v>
      </c>
      <c r="I10" s="73">
        <f>Rozvaha!I10/Rozvaha!I$8</f>
        <v>0.8113492402157165</v>
      </c>
      <c r="J10" s="73">
        <f>Rozvaha!J10/Rozvaha!J$8</f>
        <v>0.7975233572362188</v>
      </c>
      <c r="K10" s="73">
        <f>Rozvaha!K10/Rozvaha!K$8</f>
        <v>0.7830842009895759</v>
      </c>
    </row>
    <row r="11" spans="1:11" s="7" customFormat="1" ht="12.75" outlineLevel="1">
      <c r="A11" s="25" t="s">
        <v>49</v>
      </c>
      <c r="B11" s="26" t="s">
        <v>50</v>
      </c>
      <c r="C11" s="26" t="e">
        <f>Rozvaha!C11/Rozvaha!C$8</f>
        <v>#DIV/0!</v>
      </c>
      <c r="D11" s="74" t="e">
        <f>Rozvaha!D11/Rozvaha!D$8</f>
        <v>#DIV/0!</v>
      </c>
      <c r="E11" s="74" t="e">
        <f>Rozvaha!E11/Rozvaha!E$8</f>
        <v>#DIV/0!</v>
      </c>
      <c r="F11" s="74">
        <f>Rozvaha!F11/Rozvaha!F$8</f>
        <v>0.02342983501339842</v>
      </c>
      <c r="G11" s="74">
        <f>Rozvaha!G11/Rozvaha!G$8</f>
        <v>0.03961090395306244</v>
      </c>
      <c r="H11" s="74">
        <f>Rozvaha!H11/Rozvaha!H$8</f>
        <v>0.0622054314979514</v>
      </c>
      <c r="I11" s="74">
        <f>Rozvaha!I11/Rozvaha!I$8</f>
        <v>0.06383630053711548</v>
      </c>
      <c r="J11" s="74">
        <f>Rozvaha!J11/Rozvaha!J$8</f>
        <v>0.050144122920447017</v>
      </c>
      <c r="K11" s="74">
        <f>Rozvaha!K11/Rozvaha!K$8</f>
        <v>0.046654415185657105</v>
      </c>
    </row>
    <row r="12" spans="1:11" s="7" customFormat="1" ht="12.75" outlineLevel="2">
      <c r="A12" s="67" t="s">
        <v>51</v>
      </c>
      <c r="B12" s="68" t="s">
        <v>52</v>
      </c>
      <c r="C12" s="94" t="e">
        <f>Rozvaha!C12/Rozvaha!C$8</f>
        <v>#DIV/0!</v>
      </c>
      <c r="D12" s="72" t="e">
        <f>Rozvaha!D12/Rozvaha!D$8</f>
        <v>#DIV/0!</v>
      </c>
      <c r="E12" s="72" t="e">
        <f>Rozvaha!E12/Rozvaha!E$8</f>
        <v>#DIV/0!</v>
      </c>
      <c r="F12" s="72">
        <f>Rozvaha!F12/Rozvaha!F$8</f>
        <v>0</v>
      </c>
      <c r="G12" s="72">
        <f>Rozvaha!G12/Rozvaha!G$8</f>
        <v>0</v>
      </c>
      <c r="H12" s="72">
        <f>Rozvaha!H12/Rozvaha!H$8</f>
        <v>0</v>
      </c>
      <c r="I12" s="72">
        <f>Rozvaha!I12/Rozvaha!I$8</f>
        <v>0</v>
      </c>
      <c r="J12" s="72">
        <f>Rozvaha!J12/Rozvaha!J$8</f>
        <v>0</v>
      </c>
      <c r="K12" s="72">
        <f>Rozvaha!K12/Rozvaha!K$8</f>
        <v>0</v>
      </c>
    </row>
    <row r="13" spans="1:11" s="7" customFormat="1" ht="12.75" outlineLevel="2">
      <c r="A13" s="67" t="s">
        <v>53</v>
      </c>
      <c r="B13" s="68" t="s">
        <v>54</v>
      </c>
      <c r="C13" s="94" t="e">
        <f>Rozvaha!C13/Rozvaha!C$8</f>
        <v>#DIV/0!</v>
      </c>
      <c r="D13" s="72" t="e">
        <f>Rozvaha!D13/Rozvaha!D$8</f>
        <v>#DIV/0!</v>
      </c>
      <c r="E13" s="72" t="e">
        <f>Rozvaha!E13/Rozvaha!E$8</f>
        <v>#DIV/0!</v>
      </c>
      <c r="F13" s="72">
        <f>Rozvaha!F13/Rozvaha!F$8</f>
        <v>0.0006078266397476567</v>
      </c>
      <c r="G13" s="72">
        <f>Rozvaha!G13/Rozvaha!G$8</f>
        <v>0.0005472581852777571</v>
      </c>
      <c r="H13" s="72">
        <f>Rozvaha!H13/Rozvaha!H$8</f>
        <v>0.00032609488011301906</v>
      </c>
      <c r="I13" s="72">
        <f>Rozvaha!I13/Rozvaha!I$8</f>
        <v>3.8870941112580524E-05</v>
      </c>
      <c r="J13" s="72">
        <f>Rozvaha!J13/Rozvaha!J$8</f>
        <v>1.651775101175382E-05</v>
      </c>
      <c r="K13" s="72">
        <f>Rozvaha!K13/Rozvaha!K$8</f>
        <v>0.00010512426319888817</v>
      </c>
    </row>
    <row r="14" spans="1:11" s="7" customFormat="1" ht="12.75" outlineLevel="2">
      <c r="A14" s="67" t="s">
        <v>55</v>
      </c>
      <c r="B14" s="68" t="s">
        <v>56</v>
      </c>
      <c r="C14" s="94" t="e">
        <f>Rozvaha!C14/Rozvaha!C$8</f>
        <v>#DIV/0!</v>
      </c>
      <c r="D14" s="72" t="e">
        <f>Rozvaha!D14/Rozvaha!D$8</f>
        <v>#DIV/0!</v>
      </c>
      <c r="E14" s="72" t="e">
        <f>Rozvaha!E14/Rozvaha!E$8</f>
        <v>#DIV/0!</v>
      </c>
      <c r="F14" s="72">
        <f>Rozvaha!F14/Rozvaha!F$8</f>
        <v>0.0029558132906327595</v>
      </c>
      <c r="G14" s="72">
        <f>Rozvaha!G14/Rozvaha!G$8</f>
        <v>0.0062868844733847155</v>
      </c>
      <c r="H14" s="72">
        <f>Rozvaha!H14/Rozvaha!H$8</f>
        <v>0.006728428604034421</v>
      </c>
      <c r="I14" s="72">
        <f>Rozvaha!I14/Rozvaha!I$8</f>
        <v>0.036056711509095306</v>
      </c>
      <c r="J14" s="72">
        <f>Rozvaha!J14/Rozvaha!J$8</f>
        <v>0.028600763020325094</v>
      </c>
      <c r="K14" s="72">
        <f>Rozvaha!K14/Rozvaha!K$8</f>
        <v>0.028010991908052132</v>
      </c>
    </row>
    <row r="15" spans="1:11" s="7" customFormat="1" ht="12.75" outlineLevel="2">
      <c r="A15" s="67" t="s">
        <v>57</v>
      </c>
      <c r="B15" s="68" t="s">
        <v>58</v>
      </c>
      <c r="C15" s="94" t="e">
        <f>Rozvaha!C15/Rozvaha!C$8</f>
        <v>#DIV/0!</v>
      </c>
      <c r="D15" s="72" t="e">
        <f>Rozvaha!D15/Rozvaha!D$8</f>
        <v>#DIV/0!</v>
      </c>
      <c r="E15" s="72" t="e">
        <f>Rozvaha!E15/Rozvaha!E$8</f>
        <v>#DIV/0!</v>
      </c>
      <c r="F15" s="72">
        <f>Rozvaha!F15/Rozvaha!F$8</f>
        <v>0.018208300297605</v>
      </c>
      <c r="G15" s="72">
        <f>Rozvaha!G15/Rozvaha!G$8</f>
        <v>0.018928827902398884</v>
      </c>
      <c r="H15" s="72">
        <f>Rozvaha!H15/Rozvaha!H$8</f>
        <v>0.01930103516979758</v>
      </c>
      <c r="I15" s="72">
        <f>Rozvaha!I15/Rozvaha!I$8</f>
        <v>0.019610058127976802</v>
      </c>
      <c r="J15" s="72">
        <f>Rozvaha!J15/Rozvaha!J$8</f>
        <v>0.016386495862774516</v>
      </c>
      <c r="K15" s="72">
        <f>Rozvaha!K15/Rozvaha!K$8</f>
        <v>0.01541509106581976</v>
      </c>
    </row>
    <row r="16" spans="1:11" s="7" customFormat="1" ht="12.75" outlineLevel="2">
      <c r="A16" s="67" t="s">
        <v>59</v>
      </c>
      <c r="B16" s="68" t="s">
        <v>60</v>
      </c>
      <c r="C16" s="94" t="e">
        <f>Rozvaha!C16/Rozvaha!C$8</f>
        <v>#DIV/0!</v>
      </c>
      <c r="D16" s="72" t="e">
        <f>Rozvaha!D16/Rozvaha!D$8</f>
        <v>#DIV/0!</v>
      </c>
      <c r="E16" s="72" t="e">
        <f>Rozvaha!E16/Rozvaha!E$8</f>
        <v>#DIV/0!</v>
      </c>
      <c r="F16" s="72">
        <f>Rozvaha!F16/Rozvaha!F$8</f>
        <v>0</v>
      </c>
      <c r="G16" s="72">
        <f>Rozvaha!G16/Rozvaha!G$8</f>
        <v>0</v>
      </c>
      <c r="H16" s="72">
        <f>Rozvaha!H16/Rozvaha!H$8</f>
        <v>0</v>
      </c>
      <c r="I16" s="72">
        <f>Rozvaha!I16/Rozvaha!I$8</f>
        <v>0</v>
      </c>
      <c r="J16" s="72">
        <f>Rozvaha!J16/Rozvaha!J$8</f>
        <v>0</v>
      </c>
      <c r="K16" s="72">
        <f>Rozvaha!K16/Rozvaha!K$8</f>
        <v>0</v>
      </c>
    </row>
    <row r="17" spans="1:11" s="7" customFormat="1" ht="12.75" outlineLevel="2">
      <c r="A17" s="67" t="s">
        <v>61</v>
      </c>
      <c r="B17" s="68" t="s">
        <v>62</v>
      </c>
      <c r="C17" s="94" t="e">
        <f>Rozvaha!C17/Rozvaha!C$8</f>
        <v>#DIV/0!</v>
      </c>
      <c r="D17" s="72" t="e">
        <f>Rozvaha!D17/Rozvaha!D$8</f>
        <v>#DIV/0!</v>
      </c>
      <c r="E17" s="72" t="e">
        <f>Rozvaha!E17/Rozvaha!E$8</f>
        <v>#DIV/0!</v>
      </c>
      <c r="F17" s="72">
        <f>Rozvaha!F17/Rozvaha!F$8</f>
        <v>2.0829977026381033E-05</v>
      </c>
      <c r="G17" s="72">
        <f>Rozvaha!G17/Rozvaha!G$8</f>
        <v>5.187911819599545E-06</v>
      </c>
      <c r="H17" s="72">
        <f>Rozvaha!H17/Rozvaha!H$8</f>
        <v>0</v>
      </c>
      <c r="I17" s="72">
        <f>Rozvaha!I17/Rozvaha!I$8</f>
        <v>0.002384858269318443</v>
      </c>
      <c r="J17" s="72">
        <f>Rozvaha!J17/Rozvaha!J$8</f>
        <v>1.984347269197271E-05</v>
      </c>
      <c r="K17" s="72">
        <f>Rozvaha!K17/Rozvaha!K$8</f>
        <v>3.5966267956608854E-07</v>
      </c>
    </row>
    <row r="18" spans="1:11" s="7" customFormat="1" ht="12.75" outlineLevel="2">
      <c r="A18" s="67" t="s">
        <v>63</v>
      </c>
      <c r="B18" s="68" t="s">
        <v>64</v>
      </c>
      <c r="C18" s="94" t="e">
        <f>Rozvaha!C18/Rozvaha!C$8</f>
        <v>#DIV/0!</v>
      </c>
      <c r="D18" s="72" t="e">
        <f>Rozvaha!D18/Rozvaha!D$8</f>
        <v>#DIV/0!</v>
      </c>
      <c r="E18" s="72" t="e">
        <f>Rozvaha!E18/Rozvaha!E$8</f>
        <v>#DIV/0!</v>
      </c>
      <c r="F18" s="72">
        <f>Rozvaha!F18/Rozvaha!F$8</f>
        <v>0.0016370648083866234</v>
      </c>
      <c r="G18" s="72">
        <f>Rozvaha!G18/Rozvaha!G$8</f>
        <v>0.01315288623155473</v>
      </c>
      <c r="H18" s="72">
        <f>Rozvaha!H18/Rozvaha!H$8</f>
        <v>0.035849872844006384</v>
      </c>
      <c r="I18" s="72">
        <f>Rozvaha!I18/Rozvaha!I$8</f>
        <v>0.005404254802600957</v>
      </c>
      <c r="J18" s="72">
        <f>Rozvaha!J18/Rozvaha!J$8</f>
        <v>0.004909430344339126</v>
      </c>
      <c r="K18" s="72">
        <f>Rozvaha!K18/Rozvaha!K$8</f>
        <v>0.00273908820680974</v>
      </c>
    </row>
    <row r="19" spans="1:11" s="7" customFormat="1" ht="12.75" outlineLevel="2">
      <c r="A19" s="67" t="s">
        <v>65</v>
      </c>
      <c r="B19" s="68" t="s">
        <v>66</v>
      </c>
      <c r="C19" s="94" t="e">
        <f>Rozvaha!C19/Rozvaha!C$8</f>
        <v>#DIV/0!</v>
      </c>
      <c r="D19" s="72" t="e">
        <f>Rozvaha!D19/Rozvaha!D$8</f>
        <v>#DIV/0!</v>
      </c>
      <c r="E19" s="72" t="e">
        <f>Rozvaha!E19/Rozvaha!E$8</f>
        <v>#DIV/0!</v>
      </c>
      <c r="F19" s="72">
        <f>Rozvaha!F19/Rozvaha!F$8</f>
        <v>0</v>
      </c>
      <c r="G19" s="72">
        <f>Rozvaha!G19/Rozvaha!G$8</f>
        <v>0.0006898592486267497</v>
      </c>
      <c r="H19" s="72">
        <f>Rozvaha!H19/Rozvaha!H$8</f>
        <v>0</v>
      </c>
      <c r="I19" s="72">
        <f>Rozvaha!I19/Rozvaha!I$8</f>
        <v>0.00034154688701139443</v>
      </c>
      <c r="J19" s="72">
        <f>Rozvaha!J19/Rozvaha!J$8</f>
        <v>0.0002110724693045589</v>
      </c>
      <c r="K19" s="72">
        <f>Rozvaha!K19/Rozvaha!K$8</f>
        <v>0.0003837600790970165</v>
      </c>
    </row>
    <row r="20" spans="1:11" s="7" customFormat="1" ht="12.75" outlineLevel="1">
      <c r="A20" s="25" t="s">
        <v>67</v>
      </c>
      <c r="B20" s="26" t="s">
        <v>68</v>
      </c>
      <c r="C20" s="26" t="e">
        <f>Rozvaha!C20/Rozvaha!C$8</f>
        <v>#DIV/0!</v>
      </c>
      <c r="D20" s="74" t="e">
        <f>Rozvaha!D20/Rozvaha!D$8</f>
        <v>#DIV/0!</v>
      </c>
      <c r="E20" s="74" t="e">
        <f>Rozvaha!E20/Rozvaha!E$8</f>
        <v>#DIV/0!</v>
      </c>
      <c r="F20" s="74">
        <f>Rozvaha!F20/Rozvaha!F$8</f>
        <v>0.7984373430335987</v>
      </c>
      <c r="G20" s="74">
        <f>Rozvaha!G20/Rozvaha!G$8</f>
        <v>0.7990512240445612</v>
      </c>
      <c r="H20" s="74">
        <f>Rozvaha!H20/Rozvaha!H$8</f>
        <v>0.7581580541519958</v>
      </c>
      <c r="I20" s="74">
        <f>Rozvaha!I20/Rozvaha!I$8</f>
        <v>0.8131296089178695</v>
      </c>
      <c r="J20" s="74">
        <f>Rozvaha!J20/Rozvaha!J$8</f>
        <v>0.6913628291958677</v>
      </c>
      <c r="K20" s="74">
        <f>Rozvaha!K20/Rozvaha!K$8</f>
        <v>0.7307230694476264</v>
      </c>
    </row>
    <row r="21" spans="1:11" s="7" customFormat="1" ht="12.75" outlineLevel="2">
      <c r="A21" s="67" t="s">
        <v>51</v>
      </c>
      <c r="B21" s="68" t="s">
        <v>69</v>
      </c>
      <c r="C21" s="94" t="e">
        <f>Rozvaha!C21/Rozvaha!C$8</f>
        <v>#DIV/0!</v>
      </c>
      <c r="D21" s="72" t="e">
        <f>Rozvaha!D21/Rozvaha!D$8</f>
        <v>#DIV/0!</v>
      </c>
      <c r="E21" s="72" t="e">
        <f>Rozvaha!E21/Rozvaha!E$8</f>
        <v>#DIV/0!</v>
      </c>
      <c r="F21" s="72">
        <f>Rozvaha!F21/Rozvaha!F$8</f>
        <v>0.01991714942555406</v>
      </c>
      <c r="G21" s="72">
        <f>Rozvaha!G21/Rozvaha!G$8</f>
        <v>0.020636648566397058</v>
      </c>
      <c r="H21" s="72">
        <f>Rozvaha!H21/Rozvaha!H$8</f>
        <v>0.019731923523683737</v>
      </c>
      <c r="I21" s="72">
        <f>Rozvaha!I21/Rozvaha!I$8</f>
        <v>0.018657985401374637</v>
      </c>
      <c r="J21" s="72">
        <f>Rozvaha!J21/Rozvaha!J$8</f>
        <v>0.015419375998166862</v>
      </c>
      <c r="K21" s="72">
        <f>Rozvaha!K21/Rozvaha!K$8</f>
        <v>0.014601379943492882</v>
      </c>
    </row>
    <row r="22" spans="1:11" s="7" customFormat="1" ht="12.75" outlineLevel="2">
      <c r="A22" s="67" t="s">
        <v>53</v>
      </c>
      <c r="B22" s="68" t="s">
        <v>70</v>
      </c>
      <c r="C22" s="94" t="e">
        <f>Rozvaha!C22/Rozvaha!C$8</f>
        <v>#DIV/0!</v>
      </c>
      <c r="D22" s="72" t="e">
        <f>Rozvaha!D22/Rozvaha!D$8</f>
        <v>#DIV/0!</v>
      </c>
      <c r="E22" s="72" t="e">
        <f>Rozvaha!E22/Rozvaha!E$8</f>
        <v>#DIV/0!</v>
      </c>
      <c r="F22" s="72">
        <f>Rozvaha!F22/Rozvaha!F$8</f>
        <v>0.1836867793717837</v>
      </c>
      <c r="G22" s="72">
        <f>Rozvaha!G22/Rozvaha!G$8</f>
        <v>0.18430761763041328</v>
      </c>
      <c r="H22" s="72">
        <f>Rozvaha!H22/Rozvaha!H$8</f>
        <v>0.18760533860993303</v>
      </c>
      <c r="I22" s="72">
        <f>Rozvaha!I22/Rozvaha!I$8</f>
        <v>0.19400360677227313</v>
      </c>
      <c r="J22" s="72">
        <f>Rozvaha!J22/Rozvaha!J$8</f>
        <v>0.13353332375895013</v>
      </c>
      <c r="K22" s="72">
        <f>Rozvaha!K22/Rozvaha!K$8</f>
        <v>0.1794843166776458</v>
      </c>
    </row>
    <row r="23" spans="1:11" s="7" customFormat="1" ht="12.75" outlineLevel="2">
      <c r="A23" s="67" t="s">
        <v>55</v>
      </c>
      <c r="B23" s="68" t="s">
        <v>71</v>
      </c>
      <c r="C23" s="94" t="e">
        <f>Rozvaha!C23/Rozvaha!C$8</f>
        <v>#DIV/0!</v>
      </c>
      <c r="D23" s="72" t="e">
        <f>Rozvaha!D23/Rozvaha!D$8</f>
        <v>#DIV/0!</v>
      </c>
      <c r="E23" s="72" t="e">
        <f>Rozvaha!E23/Rozvaha!E$8</f>
        <v>#DIV/0!</v>
      </c>
      <c r="F23" s="72">
        <f>Rozvaha!F23/Rozvaha!F$8</f>
        <v>0.21740767771859545</v>
      </c>
      <c r="G23" s="72">
        <f>Rozvaha!G23/Rozvaha!G$8</f>
        <v>0.22079360285244695</v>
      </c>
      <c r="H23" s="72">
        <f>Rozvaha!H23/Rozvaha!H$8</f>
        <v>0.22983271561846136</v>
      </c>
      <c r="I23" s="72">
        <f>Rozvaha!I23/Rozvaha!I$8</f>
        <v>0.2535174719242025</v>
      </c>
      <c r="J23" s="72">
        <f>Rozvaha!J23/Rozvaha!J$8</f>
        <v>0.2918495374780288</v>
      </c>
      <c r="K23" s="72">
        <f>Rozvaha!K23/Rozvaha!K$8</f>
        <v>0.31124745866204145</v>
      </c>
    </row>
    <row r="24" spans="1:11" s="7" customFormat="1" ht="12.75" outlineLevel="2">
      <c r="A24" s="67" t="s">
        <v>57</v>
      </c>
      <c r="B24" s="68" t="s">
        <v>72</v>
      </c>
      <c r="C24" s="94" t="e">
        <f>Rozvaha!C24/Rozvaha!C$8</f>
        <v>#DIV/0!</v>
      </c>
      <c r="D24" s="72" t="e">
        <f>Rozvaha!D24/Rozvaha!D$8</f>
        <v>#DIV/0!</v>
      </c>
      <c r="E24" s="72" t="e">
        <f>Rozvaha!E24/Rozvaha!E$8</f>
        <v>#DIV/0!</v>
      </c>
      <c r="F24" s="72">
        <f>Rozvaha!F24/Rozvaha!F$8</f>
        <v>0</v>
      </c>
      <c r="G24" s="72">
        <f>Rozvaha!G24/Rozvaha!G$8</f>
        <v>0</v>
      </c>
      <c r="H24" s="72">
        <f>Rozvaha!H24/Rozvaha!H$8</f>
        <v>0</v>
      </c>
      <c r="I24" s="72">
        <f>Rozvaha!I24/Rozvaha!I$8</f>
        <v>0</v>
      </c>
      <c r="J24" s="72">
        <f>Rozvaha!J24/Rozvaha!J$8</f>
        <v>0</v>
      </c>
      <c r="K24" s="72">
        <f>Rozvaha!K24/Rozvaha!K$8</f>
        <v>0</v>
      </c>
    </row>
    <row r="25" spans="1:11" s="7" customFormat="1" ht="12.75" outlineLevel="2">
      <c r="A25" s="67" t="s">
        <v>59</v>
      </c>
      <c r="B25" s="68" t="s">
        <v>73</v>
      </c>
      <c r="C25" s="94" t="e">
        <f>Rozvaha!C25/Rozvaha!C$8</f>
        <v>#DIV/0!</v>
      </c>
      <c r="D25" s="72" t="e">
        <f>Rozvaha!D25/Rozvaha!D$8</f>
        <v>#DIV/0!</v>
      </c>
      <c r="E25" s="72" t="e">
        <f>Rozvaha!E25/Rozvaha!E$8</f>
        <v>#DIV/0!</v>
      </c>
      <c r="F25" s="72">
        <f>Rozvaha!F25/Rozvaha!F$8</f>
        <v>0</v>
      </c>
      <c r="G25" s="72">
        <f>Rozvaha!G25/Rozvaha!G$8</f>
        <v>0</v>
      </c>
      <c r="H25" s="72">
        <f>Rozvaha!H25/Rozvaha!H$8</f>
        <v>0</v>
      </c>
      <c r="I25" s="72">
        <f>Rozvaha!I25/Rozvaha!I$8</f>
        <v>0</v>
      </c>
      <c r="J25" s="72">
        <f>Rozvaha!J25/Rozvaha!J$8</f>
        <v>0</v>
      </c>
      <c r="K25" s="72">
        <f>Rozvaha!K25/Rozvaha!K$8</f>
        <v>0</v>
      </c>
    </row>
    <row r="26" spans="1:11" s="7" customFormat="1" ht="12.75" outlineLevel="2">
      <c r="A26" s="67" t="s">
        <v>61</v>
      </c>
      <c r="B26" s="68" t="s">
        <v>74</v>
      </c>
      <c r="C26" s="94" t="e">
        <f>Rozvaha!C26/Rozvaha!C$8</f>
        <v>#DIV/0!</v>
      </c>
      <c r="D26" s="72" t="e">
        <f>Rozvaha!D26/Rozvaha!D$8</f>
        <v>#DIV/0!</v>
      </c>
      <c r="E26" s="72" t="e">
        <f>Rozvaha!E26/Rozvaha!E$8</f>
        <v>#DIV/0!</v>
      </c>
      <c r="F26" s="72">
        <f>Rozvaha!F26/Rozvaha!F$8</f>
        <v>0.00013552668596911204</v>
      </c>
      <c r="G26" s="72">
        <f>Rozvaha!G26/Rozvaha!G$8</f>
        <v>0.00018157691368598407</v>
      </c>
      <c r="H26" s="72">
        <f>Rozvaha!H26/Rozvaha!H$8</f>
        <v>0.00017221527737323634</v>
      </c>
      <c r="I26" s="72">
        <f>Rozvaha!I26/Rozvaha!I$8</f>
        <v>0.0001954160281871369</v>
      </c>
      <c r="J26" s="72">
        <f>Rozvaha!J26/Rozvaha!J$8</f>
        <v>0.00019261471397934404</v>
      </c>
      <c r="K26" s="72">
        <f>Rozvaha!K26/Rozvaha!K$8</f>
        <v>0.0001913405455291591</v>
      </c>
    </row>
    <row r="27" spans="1:11" s="7" customFormat="1" ht="12.75" outlineLevel="2">
      <c r="A27" s="67" t="s">
        <v>63</v>
      </c>
      <c r="B27" s="68" t="s">
        <v>75</v>
      </c>
      <c r="C27" s="94" t="e">
        <f>Rozvaha!C27/Rozvaha!C$8</f>
        <v>#DIV/0!</v>
      </c>
      <c r="D27" s="72" t="e">
        <f>Rozvaha!D27/Rozvaha!D$8</f>
        <v>#DIV/0!</v>
      </c>
      <c r="E27" s="72" t="e">
        <f>Rozvaha!E27/Rozvaha!E$8</f>
        <v>#DIV/0!</v>
      </c>
      <c r="F27" s="72">
        <f>Rozvaha!F27/Rozvaha!F$8</f>
        <v>0.009335784766747762</v>
      </c>
      <c r="G27" s="72">
        <f>Rozvaha!G27/Rozvaha!G$8</f>
        <v>0.02894482329872575</v>
      </c>
      <c r="H27" s="72">
        <f>Rozvaha!H27/Rozvaha!H$8</f>
        <v>0.014814461117387472</v>
      </c>
      <c r="I27" s="72">
        <f>Rozvaha!I27/Rozvaha!I$8</f>
        <v>0.02954363989482558</v>
      </c>
      <c r="J27" s="72">
        <f>Rozvaha!J27/Rozvaha!J$8</f>
        <v>0.019819638353264477</v>
      </c>
      <c r="K27" s="72">
        <f>Rozvaha!K27/Rozvaha!K$8</f>
        <v>0.03574723338475311</v>
      </c>
    </row>
    <row r="28" spans="1:11" s="7" customFormat="1" ht="12.75" outlineLevel="2">
      <c r="A28" s="67" t="s">
        <v>65</v>
      </c>
      <c r="B28" s="68" t="s">
        <v>76</v>
      </c>
      <c r="C28" s="94" t="e">
        <f>Rozvaha!C28/Rozvaha!C$8</f>
        <v>#DIV/0!</v>
      </c>
      <c r="D28" s="72" t="e">
        <f>Rozvaha!D28/Rozvaha!D$8</f>
        <v>#DIV/0!</v>
      </c>
      <c r="E28" s="72" t="e">
        <f>Rozvaha!E28/Rozvaha!E$8</f>
        <v>#DIV/0!</v>
      </c>
      <c r="F28" s="72">
        <f>Rozvaha!F28/Rozvaha!F$8</f>
        <v>0.0027657067914426234</v>
      </c>
      <c r="G28" s="72">
        <f>Rozvaha!G28/Rozvaha!G$8</f>
        <v>0.0011195912776835787</v>
      </c>
      <c r="H28" s="72">
        <f>Rozvaha!H28/Rozvaha!H$8</f>
        <v>0.0019394432512461733</v>
      </c>
      <c r="I28" s="72">
        <f>Rozvaha!I28/Rozvaha!I$8</f>
        <v>0.025755514118277374</v>
      </c>
      <c r="J28" s="72">
        <f>Rozvaha!J28/Rozvaha!J$8</f>
        <v>0.008180721046391767</v>
      </c>
      <c r="K28" s="72">
        <f>Rozvaha!K28/Rozvaha!K$8</f>
        <v>0.002955759281056911</v>
      </c>
    </row>
    <row r="29" spans="1:11" s="7" customFormat="1" ht="12.75" outlineLevel="2">
      <c r="A29" s="67" t="s">
        <v>77</v>
      </c>
      <c r="B29" s="68" t="s">
        <v>78</v>
      </c>
      <c r="C29" s="94" t="e">
        <f>Rozvaha!C29/Rozvaha!C$8</f>
        <v>#DIV/0!</v>
      </c>
      <c r="D29" s="94" t="e">
        <f>Rozvaha!D29/Rozvaha!D$8</f>
        <v>#DIV/0!</v>
      </c>
      <c r="E29" s="94" t="e">
        <f>Rozvaha!E29/Rozvaha!E$8</f>
        <v>#DIV/0!</v>
      </c>
      <c r="F29" s="94">
        <f>Rozvaha!F29/Rozvaha!F$8</f>
        <v>0.365188718273506</v>
      </c>
      <c r="G29" s="94">
        <f>Rozvaha!G29/Rozvaha!G$8</f>
        <v>0.3430673635052086</v>
      </c>
      <c r="H29" s="94">
        <f>Rozvaha!H29/Rozvaha!H$8</f>
        <v>0.30406195675391073</v>
      </c>
      <c r="I29" s="94">
        <f>Rozvaha!I29/Rozvaha!I$8</f>
        <v>0.29145597477872914</v>
      </c>
      <c r="J29" s="94">
        <f>Rozvaha!J29/Rozvaha!J$8</f>
        <v>0.2223676178470863</v>
      </c>
      <c r="K29" s="94">
        <f>Rozvaha!K29/Rozvaha!K$8</f>
        <v>0.18649558095310712</v>
      </c>
    </row>
    <row r="30" spans="1:11" s="7" customFormat="1" ht="12.75" outlineLevel="1">
      <c r="A30" s="25" t="s">
        <v>79</v>
      </c>
      <c r="B30" s="26" t="s">
        <v>80</v>
      </c>
      <c r="C30" s="26" t="e">
        <f>Rozvaha!C30/Rozvaha!C$8</f>
        <v>#DIV/0!</v>
      </c>
      <c r="D30" s="74" t="e">
        <f>Rozvaha!D30/Rozvaha!D$8</f>
        <v>#DIV/0!</v>
      </c>
      <c r="E30" s="74" t="e">
        <f>Rozvaha!E30/Rozvaha!E$8</f>
        <v>#DIV/0!</v>
      </c>
      <c r="F30" s="74">
        <f>Rozvaha!F30/Rozvaha!F$8</f>
        <v>0.0008852081059723763</v>
      </c>
      <c r="G30" s="74">
        <f>Rozvaha!G30/Rozvaha!G$8</f>
        <v>0.0007505179099020676</v>
      </c>
      <c r="H30" s="74">
        <f>Rozvaha!H30/Rozvaha!H$8</f>
        <v>0.0006885427818083368</v>
      </c>
      <c r="I30" s="74">
        <f>Rozvaha!I30/Rozvaha!I$8</f>
        <v>0.0007159947753740516</v>
      </c>
      <c r="J30" s="74">
        <f>Rozvaha!J30/Rozvaha!J$8</f>
        <v>0.0006057247753572005</v>
      </c>
      <c r="K30" s="74">
        <f>Rozvaha!K30/Rozvaha!K$8</f>
        <v>0.005706716356292332</v>
      </c>
    </row>
    <row r="31" spans="1:11" s="7" customFormat="1" ht="12.75" outlineLevel="2">
      <c r="A31" s="67" t="s">
        <v>51</v>
      </c>
      <c r="B31" s="68" t="s">
        <v>81</v>
      </c>
      <c r="C31" s="94" t="e">
        <f>Rozvaha!C31/Rozvaha!C$8</f>
        <v>#DIV/0!</v>
      </c>
      <c r="D31" s="72" t="e">
        <f>Rozvaha!D31/Rozvaha!D$8</f>
        <v>#DIV/0!</v>
      </c>
      <c r="E31" s="72" t="e">
        <f>Rozvaha!E31/Rozvaha!E$8</f>
        <v>#DIV/0!</v>
      </c>
      <c r="F31" s="72">
        <f>Rozvaha!F31/Rozvaha!F$8</f>
        <v>0</v>
      </c>
      <c r="G31" s="72">
        <f>Rozvaha!G31/Rozvaha!G$8</f>
        <v>0</v>
      </c>
      <c r="H31" s="72">
        <f>Rozvaha!H31/Rozvaha!H$8</f>
        <v>0</v>
      </c>
      <c r="I31" s="72">
        <f>Rozvaha!I31/Rozvaha!I$8</f>
        <v>0</v>
      </c>
      <c r="J31" s="72">
        <f>Rozvaha!J31/Rozvaha!J$8</f>
        <v>0</v>
      </c>
      <c r="K31" s="72">
        <f>Rozvaha!K31/Rozvaha!K$8</f>
        <v>0.005143638741240223</v>
      </c>
    </row>
    <row r="32" spans="1:11" s="7" customFormat="1" ht="12.75" outlineLevel="2">
      <c r="A32" s="67" t="s">
        <v>53</v>
      </c>
      <c r="B32" s="68" t="s">
        <v>82</v>
      </c>
      <c r="C32" s="94" t="e">
        <f>Rozvaha!C32/Rozvaha!C$8</f>
        <v>#DIV/0!</v>
      </c>
      <c r="D32" s="72" t="e">
        <f>Rozvaha!D32/Rozvaha!D$8</f>
        <v>#DIV/0!</v>
      </c>
      <c r="E32" s="72" t="e">
        <f>Rozvaha!E32/Rozvaha!E$8</f>
        <v>#DIV/0!</v>
      </c>
      <c r="F32" s="72">
        <f>Rozvaha!F32/Rozvaha!F$8</f>
        <v>0.0008345174340315946</v>
      </c>
      <c r="G32" s="72">
        <f>Rozvaha!G32/Rozvaha!G$8</f>
        <v>0.0007009001891658975</v>
      </c>
      <c r="H32" s="72">
        <f>Rozvaha!H32/Rozvaha!H$8</f>
        <v>0.0006720534077456129</v>
      </c>
      <c r="I32" s="72">
        <f>Rozvaha!I32/Rozvaha!I$8</f>
        <v>0.0007002076013385666</v>
      </c>
      <c r="J32" s="72">
        <f>Rozvaha!J32/Rozvaha!J$8</f>
        <v>0.0005935858912244016</v>
      </c>
      <c r="K32" s="72">
        <f>Rozvaha!K32/Rozvaha!K$8</f>
        <v>0.0005325576676717868</v>
      </c>
    </row>
    <row r="33" spans="1:11" s="7" customFormat="1" ht="12.75" outlineLevel="2">
      <c r="A33" s="67" t="s">
        <v>55</v>
      </c>
      <c r="B33" s="68" t="s">
        <v>83</v>
      </c>
      <c r="C33" s="94" t="e">
        <f>Rozvaha!C33/Rozvaha!C$8</f>
        <v>#DIV/0!</v>
      </c>
      <c r="D33" s="72" t="e">
        <f>Rozvaha!D33/Rozvaha!D$8</f>
        <v>#DIV/0!</v>
      </c>
      <c r="E33" s="72" t="e">
        <f>Rozvaha!E33/Rozvaha!E$8</f>
        <v>#DIV/0!</v>
      </c>
      <c r="F33" s="72">
        <f>Rozvaha!F33/Rozvaha!F$8</f>
        <v>0</v>
      </c>
      <c r="G33" s="72">
        <f>Rozvaha!G33/Rozvaha!G$8</f>
        <v>0</v>
      </c>
      <c r="H33" s="72">
        <f>Rozvaha!H33/Rozvaha!H$8</f>
        <v>0</v>
      </c>
      <c r="I33" s="72">
        <f>Rozvaha!I33/Rozvaha!I$8</f>
        <v>0</v>
      </c>
      <c r="J33" s="72">
        <f>Rozvaha!J33/Rozvaha!J$8</f>
        <v>0</v>
      </c>
      <c r="K33" s="72">
        <f>Rozvaha!K33/Rozvaha!K$8</f>
        <v>0</v>
      </c>
    </row>
    <row r="34" spans="1:11" s="7" customFormat="1" ht="12.75" outlineLevel="2">
      <c r="A34" s="67" t="s">
        <v>57</v>
      </c>
      <c r="B34" s="68" t="s">
        <v>84</v>
      </c>
      <c r="C34" s="94" t="e">
        <f>Rozvaha!C34/Rozvaha!C$8</f>
        <v>#DIV/0!</v>
      </c>
      <c r="D34" s="72" t="e">
        <f>Rozvaha!D34/Rozvaha!D$8</f>
        <v>#DIV/0!</v>
      </c>
      <c r="E34" s="72" t="e">
        <f>Rozvaha!E34/Rozvaha!E$8</f>
        <v>#DIV/0!</v>
      </c>
      <c r="F34" s="72">
        <f>Rozvaha!F34/Rozvaha!F$8</f>
        <v>0</v>
      </c>
      <c r="G34" s="72">
        <f>Rozvaha!G34/Rozvaha!G$8</f>
        <v>0</v>
      </c>
      <c r="H34" s="72">
        <f>Rozvaha!H34/Rozvaha!H$8</f>
        <v>0</v>
      </c>
      <c r="I34" s="72">
        <f>Rozvaha!I34/Rozvaha!I$8</f>
        <v>0</v>
      </c>
      <c r="J34" s="72">
        <f>Rozvaha!J34/Rozvaha!J$8</f>
        <v>0</v>
      </c>
      <c r="K34" s="72">
        <f>Rozvaha!K34/Rozvaha!K$8</f>
        <v>0</v>
      </c>
    </row>
    <row r="35" spans="1:11" s="7" customFormat="1" ht="12.75" outlineLevel="2">
      <c r="A35" s="67"/>
      <c r="B35" s="68" t="s">
        <v>85</v>
      </c>
      <c r="C35" s="94" t="e">
        <f>Rozvaha!C35/Rozvaha!C$8</f>
        <v>#DIV/0!</v>
      </c>
      <c r="D35" s="72" t="e">
        <f>Rozvaha!D35/Rozvaha!D$8</f>
        <v>#DIV/0!</v>
      </c>
      <c r="E35" s="72" t="e">
        <f>Rozvaha!E35/Rozvaha!E$8</f>
        <v>#DIV/0!</v>
      </c>
      <c r="F35" s="72">
        <f>Rozvaha!F35/Rozvaha!F$8</f>
        <v>0</v>
      </c>
      <c r="G35" s="72">
        <f>Rozvaha!G35/Rozvaha!G$8</f>
        <v>0</v>
      </c>
      <c r="H35" s="72">
        <f>Rozvaha!H35/Rozvaha!H$8</f>
        <v>0</v>
      </c>
      <c r="I35" s="72">
        <f>Rozvaha!I35/Rozvaha!I$8</f>
        <v>0</v>
      </c>
      <c r="J35" s="72">
        <f>Rozvaha!J35/Rozvaha!J$8</f>
        <v>0</v>
      </c>
      <c r="K35" s="72">
        <f>Rozvaha!K35/Rozvaha!K$8</f>
        <v>0</v>
      </c>
    </row>
    <row r="36" spans="1:11" s="7" customFormat="1" ht="12.75" outlineLevel="2">
      <c r="A36" s="67" t="s">
        <v>59</v>
      </c>
      <c r="B36" s="68" t="s">
        <v>86</v>
      </c>
      <c r="C36" s="94" t="e">
        <f>Rozvaha!C36/Rozvaha!C$8</f>
        <v>#DIV/0!</v>
      </c>
      <c r="D36" s="72" t="e">
        <f>Rozvaha!D36/Rozvaha!D$8</f>
        <v>#DIV/0!</v>
      </c>
      <c r="E36" s="72" t="e">
        <f>Rozvaha!E36/Rozvaha!E$8</f>
        <v>#DIV/0!</v>
      </c>
      <c r="F36" s="72">
        <f>Rozvaha!F36/Rozvaha!F$8</f>
        <v>5.069067194078169E-05</v>
      </c>
      <c r="G36" s="72">
        <f>Rozvaha!G36/Rozvaha!G$8</f>
        <v>4.961772073617001E-05</v>
      </c>
      <c r="H36" s="72">
        <f>Rozvaha!H36/Rozvaha!H$8</f>
        <v>1.6489374062723922E-05</v>
      </c>
      <c r="I36" s="72">
        <f>Rozvaha!I36/Rozvaha!I$8</f>
        <v>1.5787174035484923E-05</v>
      </c>
      <c r="J36" s="72">
        <f>Rozvaha!J36/Rozvaha!J$8</f>
        <v>1.213888413279895E-05</v>
      </c>
      <c r="K36" s="72">
        <f>Rozvaha!K36/Rozvaha!K$8</f>
        <v>3.0519947380322375E-05</v>
      </c>
    </row>
    <row r="37" spans="1:11" s="7" customFormat="1" ht="12.75" outlineLevel="2">
      <c r="A37" s="67" t="s">
        <v>61</v>
      </c>
      <c r="B37" s="68" t="s">
        <v>87</v>
      </c>
      <c r="C37" s="94" t="e">
        <f>Rozvaha!C37/Rozvaha!C$8</f>
        <v>#DIV/0!</v>
      </c>
      <c r="D37" s="72" t="e">
        <f>Rozvaha!D37/Rozvaha!D$8</f>
        <v>#DIV/0!</v>
      </c>
      <c r="E37" s="72" t="e">
        <f>Rozvaha!E37/Rozvaha!E$8</f>
        <v>#DIV/0!</v>
      </c>
      <c r="F37" s="72">
        <f>Rozvaha!F37/Rozvaha!F$8</f>
        <v>0</v>
      </c>
      <c r="G37" s="72">
        <f>Rozvaha!G37/Rozvaha!G$8</f>
        <v>0</v>
      </c>
      <c r="H37" s="72">
        <f>Rozvaha!H37/Rozvaha!H$8</f>
        <v>0</v>
      </c>
      <c r="I37" s="72">
        <f>Rozvaha!I37/Rozvaha!I$8</f>
        <v>0</v>
      </c>
      <c r="J37" s="72">
        <f>Rozvaha!J37/Rozvaha!J$8</f>
        <v>0</v>
      </c>
      <c r="K37" s="72">
        <f>Rozvaha!K37/Rozvaha!K$8</f>
        <v>0</v>
      </c>
    </row>
    <row r="38" spans="1:11" s="7" customFormat="1" ht="12.75" outlineLevel="2">
      <c r="A38" s="67" t="s">
        <v>63</v>
      </c>
      <c r="B38" s="68" t="s">
        <v>88</v>
      </c>
      <c r="C38" s="94" t="e">
        <f>Rozvaha!C38/Rozvaha!C$8</f>
        <v>#DIV/0!</v>
      </c>
      <c r="D38" s="72" t="e">
        <f>Rozvaha!D38/Rozvaha!D$8</f>
        <v>#DIV/0!</v>
      </c>
      <c r="E38" s="72" t="e">
        <f>Rozvaha!E38/Rozvaha!E$8</f>
        <v>#DIV/0!</v>
      </c>
      <c r="F38" s="72">
        <f>Rozvaha!F38/Rozvaha!F$8</f>
        <v>0</v>
      </c>
      <c r="G38" s="72">
        <f>Rozvaha!G38/Rozvaha!G$8</f>
        <v>0</v>
      </c>
      <c r="H38" s="72">
        <f>Rozvaha!H38/Rozvaha!H$8</f>
        <v>0</v>
      </c>
      <c r="I38" s="72">
        <f>Rozvaha!I38/Rozvaha!I$8</f>
        <v>0</v>
      </c>
      <c r="J38" s="72">
        <f>Rozvaha!J38/Rozvaha!J$8</f>
        <v>0</v>
      </c>
      <c r="K38" s="72">
        <f>Rozvaha!K38/Rozvaha!K$8</f>
        <v>0</v>
      </c>
    </row>
    <row r="39" spans="1:11" s="7" customFormat="1" ht="12.75">
      <c r="A39" s="22" t="s">
        <v>89</v>
      </c>
      <c r="B39" s="23" t="s">
        <v>90</v>
      </c>
      <c r="C39" s="23" t="e">
        <f>Rozvaha!C39/Rozvaha!C$8</f>
        <v>#DIV/0!</v>
      </c>
      <c r="D39" s="73" t="e">
        <f>Rozvaha!D39/Rozvaha!D$8</f>
        <v>#DIV/0!</v>
      </c>
      <c r="E39" s="73" t="e">
        <f>Rozvaha!E39/Rozvaha!E$8</f>
        <v>#DIV/0!</v>
      </c>
      <c r="F39" s="73">
        <f>Rozvaha!F39/Rozvaha!F$8</f>
        <v>0.1502872295629581</v>
      </c>
      <c r="G39" s="73">
        <f>Rozvaha!G39/Rozvaha!G$8</f>
        <v>0.13224712205580186</v>
      </c>
      <c r="H39" s="73">
        <f>Rozvaha!H39/Rozvaha!H$8</f>
        <v>0.14872345823556693</v>
      </c>
      <c r="I39" s="73">
        <f>Rozvaha!I39/Rozvaha!I$8</f>
        <v>0.14997404071193787</v>
      </c>
      <c r="J39" s="73">
        <f>Rozvaha!J39/Rozvaha!J$8</f>
        <v>0.13941785569992945</v>
      </c>
      <c r="K39" s="73">
        <f>Rozvaha!K39/Rozvaha!K$8</f>
        <v>0.15047099626202576</v>
      </c>
    </row>
    <row r="40" spans="1:11" s="7" customFormat="1" ht="12.75" outlineLevel="1">
      <c r="A40" s="25" t="s">
        <v>91</v>
      </c>
      <c r="B40" s="26" t="s">
        <v>10</v>
      </c>
      <c r="C40" s="26" t="e">
        <f>Rozvaha!C40/Rozvaha!C$8</f>
        <v>#DIV/0!</v>
      </c>
      <c r="D40" s="74" t="e">
        <f>Rozvaha!D40/Rozvaha!D$8</f>
        <v>#DIV/0!</v>
      </c>
      <c r="E40" s="74" t="e">
        <f>Rozvaha!E40/Rozvaha!E$8</f>
        <v>#DIV/0!</v>
      </c>
      <c r="F40" s="74">
        <f>Rozvaha!F40/Rozvaha!F$8</f>
        <v>0.06542313461623141</v>
      </c>
      <c r="G40" s="74">
        <f>Rozvaha!G40/Rozvaha!G$8</f>
        <v>0.07081918657400346</v>
      </c>
      <c r="H40" s="74">
        <f>Rozvaha!H40/Rozvaha!H$8</f>
        <v>0.08065207516225958</v>
      </c>
      <c r="I40" s="74">
        <f>Rozvaha!I40/Rozvaha!I$8</f>
        <v>0.08409170915329074</v>
      </c>
      <c r="J40" s="74">
        <f>Rozvaha!J40/Rozvaha!J$8</f>
        <v>0.08640845726588985</v>
      </c>
      <c r="K40" s="74">
        <f>Rozvaha!K40/Rozvaha!K$8</f>
        <v>0.09346107044553625</v>
      </c>
    </row>
    <row r="41" spans="1:11" s="7" customFormat="1" ht="12.75" outlineLevel="2">
      <c r="A41" s="69" t="s">
        <v>51</v>
      </c>
      <c r="B41" s="68" t="s">
        <v>92</v>
      </c>
      <c r="C41" s="94" t="e">
        <f>Rozvaha!C41/Rozvaha!C$8</f>
        <v>#DIV/0!</v>
      </c>
      <c r="D41" s="72" t="e">
        <f>Rozvaha!D41/Rozvaha!D$8</f>
        <v>#DIV/0!</v>
      </c>
      <c r="E41" s="72" t="e">
        <f>Rozvaha!E41/Rozvaha!E$8</f>
        <v>#DIV/0!</v>
      </c>
      <c r="F41" s="72">
        <f>Rozvaha!F41/Rozvaha!F$8</f>
        <v>0.04041061685472093</v>
      </c>
      <c r="G41" s="72">
        <f>Rozvaha!G41/Rozvaha!G$8</f>
        <v>0.043197014742515624</v>
      </c>
      <c r="H41" s="72">
        <f>Rozvaha!H41/Rozvaha!H$8</f>
        <v>0.05534362359406599</v>
      </c>
      <c r="I41" s="72">
        <f>Rozvaha!I41/Rozvaha!I$8</f>
        <v>0.05405501856684432</v>
      </c>
      <c r="J41" s="72">
        <f>Rozvaha!J41/Rozvaha!J$8</f>
        <v>0.052071655777607216</v>
      </c>
      <c r="K41" s="72">
        <f>Rozvaha!K41/Rozvaha!K$8</f>
        <v>0.05479322196155812</v>
      </c>
    </row>
    <row r="42" spans="1:11" s="7" customFormat="1" ht="12.75" outlineLevel="2">
      <c r="A42" s="69" t="s">
        <v>53</v>
      </c>
      <c r="B42" s="68" t="s">
        <v>93</v>
      </c>
      <c r="C42" s="94" t="e">
        <f>Rozvaha!C42/Rozvaha!C$8</f>
        <v>#DIV/0!</v>
      </c>
      <c r="D42" s="72" t="e">
        <f>Rozvaha!D42/Rozvaha!D$8</f>
        <v>#DIV/0!</v>
      </c>
      <c r="E42" s="72" t="e">
        <f>Rozvaha!E42/Rozvaha!E$8</f>
        <v>#DIV/0!</v>
      </c>
      <c r="F42" s="72">
        <f>Rozvaha!F42/Rozvaha!F$8</f>
        <v>0.014227203897262335</v>
      </c>
      <c r="G42" s="72">
        <f>Rozvaha!G42/Rozvaha!G$8</f>
        <v>0.01698681957792879</v>
      </c>
      <c r="H42" s="72">
        <f>Rozvaha!H42/Rozvaha!H$8</f>
        <v>0.016678460707381413</v>
      </c>
      <c r="I42" s="72">
        <f>Rozvaha!I42/Rozvaha!I$8</f>
        <v>0.02101564727844708</v>
      </c>
      <c r="J42" s="72">
        <f>Rozvaha!J42/Rozvaha!J$8</f>
        <v>0.02039299277093421</v>
      </c>
      <c r="K42" s="72">
        <f>Rozvaha!K42/Rozvaha!K$8</f>
        <v>0.02559375041907125</v>
      </c>
    </row>
    <row r="43" spans="1:11" s="7" customFormat="1" ht="12.75" outlineLevel="2">
      <c r="A43" s="69" t="s">
        <v>55</v>
      </c>
      <c r="B43" s="68" t="s">
        <v>94</v>
      </c>
      <c r="C43" s="94" t="e">
        <f>Rozvaha!C43/Rozvaha!C$8</f>
        <v>#DIV/0!</v>
      </c>
      <c r="D43" s="72" t="e">
        <f>Rozvaha!D43/Rozvaha!D$8</f>
        <v>#DIV/0!</v>
      </c>
      <c r="E43" s="72" t="e">
        <f>Rozvaha!E43/Rozvaha!E$8</f>
        <v>#DIV/0!</v>
      </c>
      <c r="F43" s="72">
        <f>Rozvaha!F43/Rozvaha!F$8</f>
        <v>0.0050255615458585125</v>
      </c>
      <c r="G43" s="72">
        <f>Rozvaha!G43/Rozvaha!G$8</f>
        <v>0.005782659351533636</v>
      </c>
      <c r="H43" s="72">
        <f>Rozvaha!H43/Rozvaha!H$8</f>
        <v>0.005955465320267892</v>
      </c>
      <c r="I43" s="72">
        <f>Rozvaha!I43/Rozvaha!I$8</f>
        <v>0.006322895866539741</v>
      </c>
      <c r="J43" s="72">
        <f>Rozvaha!J43/Rozvaha!J$8</f>
        <v>0.005869787908197001</v>
      </c>
      <c r="K43" s="72">
        <f>Rozvaha!K43/Rozvaha!K$8</f>
        <v>0.005838455657779111</v>
      </c>
    </row>
    <row r="44" spans="1:11" s="7" customFormat="1" ht="12.75" outlineLevel="2">
      <c r="A44" s="69" t="s">
        <v>57</v>
      </c>
      <c r="B44" s="68" t="s">
        <v>95</v>
      </c>
      <c r="C44" s="94" t="e">
        <f>Rozvaha!C44/Rozvaha!C$8</f>
        <v>#DIV/0!</v>
      </c>
      <c r="D44" s="72" t="e">
        <f>Rozvaha!D44/Rozvaha!D$8</f>
        <v>#DIV/0!</v>
      </c>
      <c r="E44" s="72" t="e">
        <f>Rozvaha!E44/Rozvaha!E$8</f>
        <v>#DIV/0!</v>
      </c>
      <c r="F44" s="72">
        <f>Rozvaha!F44/Rozvaha!F$8</f>
        <v>1.31835297635323E-07</v>
      </c>
      <c r="G44" s="72">
        <f>Rozvaha!G44/Rozvaha!G$8</f>
        <v>1.3302337998973194E-07</v>
      </c>
      <c r="H44" s="72">
        <f>Rozvaha!H44/Rozvaha!H$8</f>
        <v>1.27331073843428E-07</v>
      </c>
      <c r="I44" s="72">
        <f>Rozvaha!I44/Rozvaha!I$8</f>
        <v>1.3266532802928508E-07</v>
      </c>
      <c r="J44" s="72">
        <f>Rozvaha!J44/Rozvaha!J$8</f>
        <v>1.1085738934062967E-07</v>
      </c>
      <c r="K44" s="72">
        <f>Rozvaha!K44/Rozvaha!K$8</f>
        <v>1.0276076559031102E-07</v>
      </c>
    </row>
    <row r="45" spans="1:11" s="7" customFormat="1" ht="12.75" outlineLevel="2">
      <c r="A45" s="69" t="s">
        <v>59</v>
      </c>
      <c r="B45" s="68" t="s">
        <v>96</v>
      </c>
      <c r="C45" s="94" t="e">
        <f>Rozvaha!C45/Rozvaha!C$8</f>
        <v>#DIV/0!</v>
      </c>
      <c r="D45" s="72" t="e">
        <f>Rozvaha!D45/Rozvaha!D$8</f>
        <v>#DIV/0!</v>
      </c>
      <c r="E45" s="72" t="e">
        <f>Rozvaha!E45/Rozvaha!E$8</f>
        <v>#DIV/0!</v>
      </c>
      <c r="F45" s="72">
        <f>Rozvaha!F45/Rozvaha!F$8</f>
        <v>0.002750479814565744</v>
      </c>
      <c r="G45" s="72">
        <f>Rozvaha!G45/Rozvaha!G$8</f>
        <v>0.002775266776725777</v>
      </c>
      <c r="H45" s="72">
        <f>Rozvaha!H45/Rozvaha!H$8</f>
        <v>0.0023284396818378456</v>
      </c>
      <c r="I45" s="72">
        <f>Rozvaha!I45/Rozvaha!I$8</f>
        <v>0.002220485927890159</v>
      </c>
      <c r="J45" s="72">
        <f>Rozvaha!J45/Rozvaha!J$8</f>
        <v>0.002814114828411884</v>
      </c>
      <c r="K45" s="72">
        <f>Rozvaha!K45/Rozvaha!K$8</f>
        <v>0.004080681381974045</v>
      </c>
    </row>
    <row r="46" spans="1:11" s="7" customFormat="1" ht="12.75" outlineLevel="2">
      <c r="A46" s="70" t="s">
        <v>61</v>
      </c>
      <c r="B46" s="68" t="s">
        <v>97</v>
      </c>
      <c r="C46" s="94" t="e">
        <f>Rozvaha!C46/Rozvaha!C$8</f>
        <v>#DIV/0!</v>
      </c>
      <c r="D46" s="72" t="e">
        <f>Rozvaha!D46/Rozvaha!D$8</f>
        <v>#DIV/0!</v>
      </c>
      <c r="E46" s="72" t="e">
        <f>Rozvaha!E46/Rozvaha!E$8</f>
        <v>#DIV/0!</v>
      </c>
      <c r="F46" s="72">
        <f>Rozvaha!F46/Rozvaha!F$8</f>
        <v>0.0030091406685262474</v>
      </c>
      <c r="G46" s="72">
        <f>Rozvaha!G46/Rozvaha!G$8</f>
        <v>0.0020772931019196537</v>
      </c>
      <c r="H46" s="72">
        <f>Rozvaha!H46/Rozvaha!H$8</f>
        <v>0.0003459585276325938</v>
      </c>
      <c r="I46" s="72">
        <f>Rozvaha!I46/Rozvaha!I$8</f>
        <v>0.00047752884824141164</v>
      </c>
      <c r="J46" s="72">
        <f>Rozvaha!J46/Rozvaha!J$8</f>
        <v>0.005259795123350185</v>
      </c>
      <c r="K46" s="72">
        <f>Rozvaha!K46/Rozvaha!K$8</f>
        <v>0.0031548582643881385</v>
      </c>
    </row>
    <row r="47" spans="1:11" s="7" customFormat="1" ht="12.75" outlineLevel="1">
      <c r="A47" s="25" t="s">
        <v>98</v>
      </c>
      <c r="B47" s="26" t="s">
        <v>99</v>
      </c>
      <c r="C47" s="26" t="e">
        <f>Rozvaha!C47/Rozvaha!C$8</f>
        <v>#DIV/0!</v>
      </c>
      <c r="D47" s="74" t="e">
        <f>Rozvaha!D47/Rozvaha!D$8</f>
        <v>#DIV/0!</v>
      </c>
      <c r="E47" s="74" t="e">
        <f>Rozvaha!E47/Rozvaha!E$8</f>
        <v>#DIV/0!</v>
      </c>
      <c r="F47" s="74">
        <f>Rozvaha!F47/Rozvaha!F$8</f>
        <v>1.272210622180867E-05</v>
      </c>
      <c r="G47" s="74">
        <f>Rozvaha!G47/Rozvaha!G$8</f>
        <v>6.717680689481463E-06</v>
      </c>
      <c r="H47" s="74">
        <f>Rozvaha!H47/Rozvaha!H$8</f>
        <v>0</v>
      </c>
      <c r="I47" s="74">
        <f>Rozvaha!I47/Rozvaha!I$8</f>
        <v>0</v>
      </c>
      <c r="J47" s="74">
        <f>Rozvaha!J47/Rozvaha!J$8</f>
        <v>0</v>
      </c>
      <c r="K47" s="74">
        <f>Rozvaha!K47/Rozvaha!K$8</f>
        <v>0</v>
      </c>
    </row>
    <row r="48" spans="1:11" s="7" customFormat="1" ht="12.75" outlineLevel="2">
      <c r="A48" s="69" t="s">
        <v>51</v>
      </c>
      <c r="B48" s="68" t="s">
        <v>100</v>
      </c>
      <c r="C48" s="94" t="e">
        <f>Rozvaha!C48/Rozvaha!C$8</f>
        <v>#DIV/0!</v>
      </c>
      <c r="D48" s="72" t="e">
        <f>Rozvaha!D48/Rozvaha!D$8</f>
        <v>#DIV/0!</v>
      </c>
      <c r="E48" s="72" t="e">
        <f>Rozvaha!E48/Rozvaha!E$8</f>
        <v>#DIV/0!</v>
      </c>
      <c r="F48" s="72">
        <f>Rozvaha!F48/Rozvaha!F$8</f>
        <v>0</v>
      </c>
      <c r="G48" s="72">
        <f>Rozvaha!G48/Rozvaha!G$8</f>
        <v>0</v>
      </c>
      <c r="H48" s="72">
        <f>Rozvaha!H48/Rozvaha!H$8</f>
        <v>0</v>
      </c>
      <c r="I48" s="72">
        <f>Rozvaha!I48/Rozvaha!I$8</f>
        <v>0</v>
      </c>
      <c r="J48" s="72">
        <f>Rozvaha!J48/Rozvaha!J$8</f>
        <v>0</v>
      </c>
      <c r="K48" s="72">
        <f>Rozvaha!K48/Rozvaha!K$8</f>
        <v>0</v>
      </c>
    </row>
    <row r="49" spans="1:11" s="7" customFormat="1" ht="12.75" outlineLevel="2">
      <c r="A49" s="69" t="s">
        <v>53</v>
      </c>
      <c r="B49" s="68" t="s">
        <v>101</v>
      </c>
      <c r="C49" s="94" t="e">
        <f>Rozvaha!C49/Rozvaha!C$8</f>
        <v>#DIV/0!</v>
      </c>
      <c r="D49" s="72" t="e">
        <f>Rozvaha!D49/Rozvaha!D$8</f>
        <v>#DIV/0!</v>
      </c>
      <c r="E49" s="72" t="e">
        <f>Rozvaha!E49/Rozvaha!E$8</f>
        <v>#DIV/0!</v>
      </c>
      <c r="F49" s="72">
        <f>Rozvaha!F49/Rozvaha!F$8</f>
        <v>0</v>
      </c>
      <c r="G49" s="72">
        <f>Rozvaha!G49/Rozvaha!G$8</f>
        <v>0</v>
      </c>
      <c r="H49" s="72">
        <f>Rozvaha!H49/Rozvaha!H$8</f>
        <v>0</v>
      </c>
      <c r="I49" s="72">
        <f>Rozvaha!I49/Rozvaha!I$8</f>
        <v>0</v>
      </c>
      <c r="J49" s="72">
        <f>Rozvaha!J49/Rozvaha!J$8</f>
        <v>0</v>
      </c>
      <c r="K49" s="72">
        <f>Rozvaha!K49/Rozvaha!K$8</f>
        <v>0</v>
      </c>
    </row>
    <row r="50" spans="1:11" s="7" customFormat="1" ht="12.75" outlineLevel="2">
      <c r="A50" s="69" t="s">
        <v>55</v>
      </c>
      <c r="B50" s="68" t="s">
        <v>102</v>
      </c>
      <c r="C50" s="94" t="e">
        <f>Rozvaha!C50/Rozvaha!C$8</f>
        <v>#DIV/0!</v>
      </c>
      <c r="D50" s="72" t="e">
        <f>Rozvaha!D50/Rozvaha!D$8</f>
        <v>#DIV/0!</v>
      </c>
      <c r="E50" s="72" t="e">
        <f>Rozvaha!E50/Rozvaha!E$8</f>
        <v>#DIV/0!</v>
      </c>
      <c r="F50" s="72">
        <f>Rozvaha!F50/Rozvaha!F$8</f>
        <v>0</v>
      </c>
      <c r="G50" s="72">
        <f>Rozvaha!G50/Rozvaha!G$8</f>
        <v>0</v>
      </c>
      <c r="H50" s="72">
        <f>Rozvaha!H50/Rozvaha!H$8</f>
        <v>0</v>
      </c>
      <c r="I50" s="72">
        <f>Rozvaha!I50/Rozvaha!I$8</f>
        <v>0</v>
      </c>
      <c r="J50" s="72">
        <f>Rozvaha!J50/Rozvaha!J$8</f>
        <v>0</v>
      </c>
      <c r="K50" s="72">
        <f>Rozvaha!K50/Rozvaha!K$8</f>
        <v>0</v>
      </c>
    </row>
    <row r="51" spans="1:11" s="7" customFormat="1" ht="12.75" outlineLevel="2">
      <c r="A51" s="69" t="s">
        <v>57</v>
      </c>
      <c r="B51" s="68" t="s">
        <v>103</v>
      </c>
      <c r="C51" s="94" t="e">
        <f>Rozvaha!C51/Rozvaha!C$8</f>
        <v>#DIV/0!</v>
      </c>
      <c r="D51" s="72" t="e">
        <f>Rozvaha!D51/Rozvaha!D$8</f>
        <v>#DIV/0!</v>
      </c>
      <c r="E51" s="72" t="e">
        <f>Rozvaha!E51/Rozvaha!E$8</f>
        <v>#DIV/0!</v>
      </c>
      <c r="F51" s="72">
        <f>Rozvaha!F51/Rozvaha!F$8</f>
        <v>0</v>
      </c>
      <c r="G51" s="72">
        <f>Rozvaha!G51/Rozvaha!G$8</f>
        <v>0</v>
      </c>
      <c r="H51" s="72">
        <f>Rozvaha!H51/Rozvaha!H$8</f>
        <v>0</v>
      </c>
      <c r="I51" s="72">
        <f>Rozvaha!I51/Rozvaha!I$8</f>
        <v>0</v>
      </c>
      <c r="J51" s="72">
        <f>Rozvaha!J51/Rozvaha!J$8</f>
        <v>0</v>
      </c>
      <c r="K51" s="72">
        <f>Rozvaha!K51/Rozvaha!K$8</f>
        <v>0</v>
      </c>
    </row>
    <row r="52" spans="1:11" s="7" customFormat="1" ht="12.75" outlineLevel="2">
      <c r="A52" s="69" t="s">
        <v>59</v>
      </c>
      <c r="B52" s="68" t="s">
        <v>104</v>
      </c>
      <c r="C52" s="94" t="e">
        <f>Rozvaha!C52/Rozvaha!C$8</f>
        <v>#DIV/0!</v>
      </c>
      <c r="D52" s="72" t="e">
        <f>Rozvaha!D52/Rozvaha!D$8</f>
        <v>#DIV/0!</v>
      </c>
      <c r="E52" s="72" t="e">
        <f>Rozvaha!E52/Rozvaha!E$8</f>
        <v>#DIV/0!</v>
      </c>
      <c r="F52" s="72">
        <f>Rozvaha!F52/Rozvaha!F$8</f>
        <v>0</v>
      </c>
      <c r="G52" s="72">
        <f>Rozvaha!G52/Rozvaha!G$8</f>
        <v>0</v>
      </c>
      <c r="H52" s="72">
        <f>Rozvaha!H52/Rozvaha!H$8</f>
        <v>0</v>
      </c>
      <c r="I52" s="72">
        <f>Rozvaha!I52/Rozvaha!I$8</f>
        <v>0</v>
      </c>
      <c r="J52" s="72">
        <f>Rozvaha!J52/Rozvaha!J$8</f>
        <v>0</v>
      </c>
      <c r="K52" s="72">
        <f>Rozvaha!K52/Rozvaha!K$8</f>
        <v>0</v>
      </c>
    </row>
    <row r="53" spans="1:11" s="7" customFormat="1" ht="12.75" outlineLevel="2">
      <c r="A53" s="69" t="s">
        <v>61</v>
      </c>
      <c r="B53" s="68" t="s">
        <v>105</v>
      </c>
      <c r="C53" s="94" t="e">
        <f>Rozvaha!C53/Rozvaha!C$8</f>
        <v>#DIV/0!</v>
      </c>
      <c r="D53" s="72" t="e">
        <f>Rozvaha!D53/Rozvaha!D$8</f>
        <v>#DIV/0!</v>
      </c>
      <c r="E53" s="72" t="e">
        <f>Rozvaha!E53/Rozvaha!E$8</f>
        <v>#DIV/0!</v>
      </c>
      <c r="F53" s="72">
        <f>Rozvaha!F53/Rozvaha!F$8</f>
        <v>1.272210622180867E-05</v>
      </c>
      <c r="G53" s="72">
        <f>Rozvaha!G53/Rozvaha!G$8</f>
        <v>6.717680689481463E-06</v>
      </c>
      <c r="H53" s="72">
        <f>Rozvaha!H53/Rozvaha!H$8</f>
        <v>0</v>
      </c>
      <c r="I53" s="72">
        <f>Rozvaha!I53/Rozvaha!I$8</f>
        <v>0</v>
      </c>
      <c r="J53" s="72">
        <f>Rozvaha!J53/Rozvaha!J$8</f>
        <v>0</v>
      </c>
      <c r="K53" s="72">
        <f>Rozvaha!K53/Rozvaha!K$8</f>
        <v>0</v>
      </c>
    </row>
    <row r="54" spans="1:11" s="7" customFormat="1" ht="12.75" outlineLevel="2">
      <c r="A54" s="69" t="s">
        <v>63</v>
      </c>
      <c r="B54" s="68" t="s">
        <v>106</v>
      </c>
      <c r="C54" s="94" t="e">
        <f>Rozvaha!C54/Rozvaha!C$8</f>
        <v>#DIV/0!</v>
      </c>
      <c r="D54" s="72" t="e">
        <f>Rozvaha!D54/Rozvaha!D$8</f>
        <v>#DIV/0!</v>
      </c>
      <c r="E54" s="72" t="e">
        <f>Rozvaha!E54/Rozvaha!E$8</f>
        <v>#DIV/0!</v>
      </c>
      <c r="F54" s="72">
        <f>Rozvaha!F54/Rozvaha!F$8</f>
        <v>0</v>
      </c>
      <c r="G54" s="72">
        <f>Rozvaha!G54/Rozvaha!G$8</f>
        <v>0</v>
      </c>
      <c r="H54" s="72">
        <f>Rozvaha!H54/Rozvaha!H$8</f>
        <v>0</v>
      </c>
      <c r="I54" s="72">
        <f>Rozvaha!I54/Rozvaha!I$8</f>
        <v>0</v>
      </c>
      <c r="J54" s="72">
        <f>Rozvaha!J54/Rozvaha!J$8</f>
        <v>0</v>
      </c>
      <c r="K54" s="72">
        <f>Rozvaha!K54/Rozvaha!K$8</f>
        <v>0</v>
      </c>
    </row>
    <row r="55" spans="1:11" s="7" customFormat="1" ht="12.75" outlineLevel="1">
      <c r="A55" s="25" t="s">
        <v>107</v>
      </c>
      <c r="B55" s="26" t="s">
        <v>24</v>
      </c>
      <c r="C55" s="26" t="e">
        <f>Rozvaha!C55/Rozvaha!C$8</f>
        <v>#DIV/0!</v>
      </c>
      <c r="D55" s="74" t="e">
        <f>Rozvaha!D55/Rozvaha!D$8</f>
        <v>#DIV/0!</v>
      </c>
      <c r="E55" s="74" t="e">
        <f>Rozvaha!E55/Rozvaha!E$8</f>
        <v>#DIV/0!</v>
      </c>
      <c r="F55" s="74">
        <f>Rozvaha!F55/Rozvaha!F$8</f>
        <v>0.08447926771292917</v>
      </c>
      <c r="G55" s="74">
        <f>Rozvaha!G55/Rozvaha!G$8</f>
        <v>0.05677351392764765</v>
      </c>
      <c r="H55" s="74">
        <f>Rozvaha!H55/Rozvaha!H$8</f>
        <v>0.055320322007552644</v>
      </c>
      <c r="I55" s="74">
        <f>Rozvaha!I55/Rozvaha!I$8</f>
        <v>0.062390845455572407</v>
      </c>
      <c r="J55" s="74">
        <f>Rozvaha!J55/Rozvaha!J$8</f>
        <v>0.05020609220108843</v>
      </c>
      <c r="K55" s="74">
        <f>Rozvaha!K55/Rozvaha!K$8</f>
        <v>0.053622160276890936</v>
      </c>
    </row>
    <row r="56" spans="1:11" s="7" customFormat="1" ht="12.75" outlineLevel="2">
      <c r="A56" s="69" t="s">
        <v>51</v>
      </c>
      <c r="B56" s="68" t="s">
        <v>100</v>
      </c>
      <c r="C56" s="94" t="e">
        <f>Rozvaha!C56/Rozvaha!C$8</f>
        <v>#DIV/0!</v>
      </c>
      <c r="D56" s="72" t="e">
        <f>Rozvaha!D56/Rozvaha!D$8</f>
        <v>#DIV/0!</v>
      </c>
      <c r="E56" s="72" t="e">
        <f>Rozvaha!E56/Rozvaha!E$8</f>
        <v>#DIV/0!</v>
      </c>
      <c r="F56" s="72">
        <f>Rozvaha!F56/Rozvaha!F$8</f>
        <v>0.057195293690810896</v>
      </c>
      <c r="G56" s="72">
        <f>Rozvaha!G56/Rozvaha!G$8</f>
        <v>0.050263150175880185</v>
      </c>
      <c r="H56" s="72">
        <f>Rozvaha!H56/Rozvaha!H$8</f>
        <v>0.049184173893500924</v>
      </c>
      <c r="I56" s="72">
        <f>Rozvaha!I56/Rozvaha!I$8</f>
        <v>0.05392931816853657</v>
      </c>
      <c r="J56" s="72">
        <f>Rozvaha!J56/Rozvaha!J$8</f>
        <v>0.045561001301632036</v>
      </c>
      <c r="K56" s="72">
        <f>Rozvaha!K56/Rozvaha!K$8</f>
        <v>0.04487742464668665</v>
      </c>
    </row>
    <row r="57" spans="1:11" s="7" customFormat="1" ht="12.75" outlineLevel="2">
      <c r="A57" s="69" t="s">
        <v>53</v>
      </c>
      <c r="B57" s="68" t="s">
        <v>101</v>
      </c>
      <c r="C57" s="94" t="e">
        <f>Rozvaha!C57/Rozvaha!C$8</f>
        <v>#DIV/0!</v>
      </c>
      <c r="D57" s="72" t="e">
        <f>Rozvaha!D57/Rozvaha!D$8</f>
        <v>#DIV/0!</v>
      </c>
      <c r="E57" s="72" t="e">
        <f>Rozvaha!E57/Rozvaha!E$8</f>
        <v>#DIV/0!</v>
      </c>
      <c r="F57" s="72">
        <f>Rozvaha!F57/Rozvaha!F$8</f>
        <v>0.0029931885975123733</v>
      </c>
      <c r="G57" s="72">
        <f>Rozvaha!G57/Rozvaha!G$8</f>
        <v>0</v>
      </c>
      <c r="H57" s="72">
        <f>Rozvaha!H57/Rozvaha!H$8</f>
        <v>0</v>
      </c>
      <c r="I57" s="72">
        <f>Rozvaha!I57/Rozvaha!I$8</f>
        <v>0.001435704179932923</v>
      </c>
      <c r="J57" s="72">
        <f>Rozvaha!J57/Rozvaha!J$8</f>
        <v>0</v>
      </c>
      <c r="K57" s="72">
        <f>Rozvaha!K57/Rozvaha!K$8</f>
        <v>0</v>
      </c>
    </row>
    <row r="58" spans="1:11" s="7" customFormat="1" ht="12.75" outlineLevel="2">
      <c r="A58" s="69" t="s">
        <v>55</v>
      </c>
      <c r="B58" s="68" t="s">
        <v>102</v>
      </c>
      <c r="C58" s="94" t="e">
        <f>Rozvaha!C58/Rozvaha!C$8</f>
        <v>#DIV/0!</v>
      </c>
      <c r="D58" s="72" t="e">
        <f>Rozvaha!D58/Rozvaha!D$8</f>
        <v>#DIV/0!</v>
      </c>
      <c r="E58" s="72" t="e">
        <f>Rozvaha!E58/Rozvaha!E$8</f>
        <v>#DIV/0!</v>
      </c>
      <c r="F58" s="72">
        <f>Rozvaha!F58/Rozvaha!F$8</f>
        <v>0</v>
      </c>
      <c r="G58" s="72">
        <f>Rozvaha!G58/Rozvaha!G$8</f>
        <v>0</v>
      </c>
      <c r="H58" s="72">
        <f>Rozvaha!H58/Rozvaha!H$8</f>
        <v>0</v>
      </c>
      <c r="I58" s="72">
        <f>Rozvaha!I58/Rozvaha!I$8</f>
        <v>0</v>
      </c>
      <c r="J58" s="72">
        <f>Rozvaha!J58/Rozvaha!J$8</f>
        <v>0</v>
      </c>
      <c r="K58" s="72">
        <f>Rozvaha!K58/Rozvaha!K$8</f>
        <v>0</v>
      </c>
    </row>
    <row r="59" spans="1:11" s="7" customFormat="1" ht="12.75" outlineLevel="2">
      <c r="A59" s="69" t="s">
        <v>57</v>
      </c>
      <c r="B59" s="68" t="s">
        <v>103</v>
      </c>
      <c r="C59" s="94" t="e">
        <f>Rozvaha!C59/Rozvaha!C$8</f>
        <v>#DIV/0!</v>
      </c>
      <c r="D59" s="72" t="e">
        <f>Rozvaha!D59/Rozvaha!D$8</f>
        <v>#DIV/0!</v>
      </c>
      <c r="E59" s="72" t="e">
        <f>Rozvaha!E59/Rozvaha!E$8</f>
        <v>#DIV/0!</v>
      </c>
      <c r="F59" s="72">
        <f>Rozvaha!F59/Rozvaha!F$8</f>
        <v>0</v>
      </c>
      <c r="G59" s="72">
        <f>Rozvaha!G59/Rozvaha!G$8</f>
        <v>0</v>
      </c>
      <c r="H59" s="72">
        <f>Rozvaha!H59/Rozvaha!H$8</f>
        <v>0</v>
      </c>
      <c r="I59" s="72">
        <f>Rozvaha!I59/Rozvaha!I$8</f>
        <v>0</v>
      </c>
      <c r="J59" s="72">
        <f>Rozvaha!J59/Rozvaha!J$8</f>
        <v>0</v>
      </c>
      <c r="K59" s="72">
        <f>Rozvaha!K59/Rozvaha!K$8</f>
        <v>0</v>
      </c>
    </row>
    <row r="60" spans="1:11" s="7" customFormat="1" ht="12.75" outlineLevel="2">
      <c r="A60" s="69" t="s">
        <v>59</v>
      </c>
      <c r="B60" s="68" t="s">
        <v>108</v>
      </c>
      <c r="C60" s="94" t="e">
        <f>Rozvaha!C60/Rozvaha!C$8</f>
        <v>#DIV/0!</v>
      </c>
      <c r="D60" s="72" t="e">
        <f>Rozvaha!D60/Rozvaha!D$8</f>
        <v>#DIV/0!</v>
      </c>
      <c r="E60" s="72" t="e">
        <f>Rozvaha!E60/Rozvaha!E$8</f>
        <v>#DIV/0!</v>
      </c>
      <c r="F60" s="72">
        <f>Rozvaha!F60/Rozvaha!F$8</f>
        <v>0</v>
      </c>
      <c r="G60" s="72">
        <f>Rozvaha!G60/Rozvaha!G$8</f>
        <v>0</v>
      </c>
      <c r="H60" s="72">
        <f>Rozvaha!H60/Rozvaha!H$8</f>
        <v>0</v>
      </c>
      <c r="I60" s="72">
        <f>Rozvaha!I60/Rozvaha!I$8</f>
        <v>0</v>
      </c>
      <c r="J60" s="72">
        <f>Rozvaha!J60/Rozvaha!J$8</f>
        <v>0</v>
      </c>
      <c r="K60" s="72">
        <f>Rozvaha!K60/Rozvaha!K$8</f>
        <v>0</v>
      </c>
    </row>
    <row r="61" spans="1:11" s="7" customFormat="1" ht="12.75" outlineLevel="2">
      <c r="A61" s="69" t="s">
        <v>61</v>
      </c>
      <c r="B61" s="68" t="s">
        <v>109</v>
      </c>
      <c r="C61" s="94" t="e">
        <f>Rozvaha!C61/Rozvaha!C$8</f>
        <v>#DIV/0!</v>
      </c>
      <c r="D61" s="72" t="e">
        <f>Rozvaha!D61/Rozvaha!D$8</f>
        <v>#DIV/0!</v>
      </c>
      <c r="E61" s="72" t="e">
        <f>Rozvaha!E61/Rozvaha!E$8</f>
        <v>#DIV/0!</v>
      </c>
      <c r="F61" s="72">
        <f>Rozvaha!F61/Rozvaha!F$8</f>
        <v>0</v>
      </c>
      <c r="G61" s="72">
        <f>Rozvaha!G61/Rozvaha!G$8</f>
        <v>0.00012178290438059958</v>
      </c>
      <c r="H61" s="72">
        <f>Rozvaha!H61/Rozvaha!H$8</f>
        <v>0</v>
      </c>
      <c r="I61" s="72">
        <f>Rozvaha!I61/Rozvaha!I$8</f>
        <v>0.0013996855433729722</v>
      </c>
      <c r="J61" s="72">
        <f>Rozvaha!J61/Rozvaha!J$8</f>
        <v>0</v>
      </c>
      <c r="K61" s="72">
        <f>Rozvaha!K61/Rozvaha!K$8</f>
        <v>0.0033464043314484783</v>
      </c>
    </row>
    <row r="62" spans="1:11" s="7" customFormat="1" ht="12.75" outlineLevel="2">
      <c r="A62" s="69" t="s">
        <v>63</v>
      </c>
      <c r="B62" s="68" t="s">
        <v>110</v>
      </c>
      <c r="C62" s="94" t="e">
        <f>Rozvaha!C62/Rozvaha!C$8</f>
        <v>#DIV/0!</v>
      </c>
      <c r="D62" s="72" t="e">
        <f>Rozvaha!D62/Rozvaha!D$8</f>
        <v>#DIV/0!</v>
      </c>
      <c r="E62" s="72" t="e">
        <f>Rozvaha!E62/Rozvaha!E$8</f>
        <v>#DIV/0!</v>
      </c>
      <c r="F62" s="72">
        <f>Rozvaha!F62/Rozvaha!F$8</f>
        <v>0</v>
      </c>
      <c r="G62" s="72">
        <f>Rozvaha!G62/Rozvaha!G$8</f>
        <v>0</v>
      </c>
      <c r="H62" s="72">
        <f>Rozvaha!H62/Rozvaha!H$8</f>
        <v>0</v>
      </c>
      <c r="I62" s="72">
        <f>Rozvaha!I62/Rozvaha!I$8</f>
        <v>0</v>
      </c>
      <c r="J62" s="72">
        <f>Rozvaha!J62/Rozvaha!J$8</f>
        <v>0</v>
      </c>
      <c r="K62" s="72">
        <f>Rozvaha!K62/Rozvaha!K$8</f>
        <v>0</v>
      </c>
    </row>
    <row r="63" spans="1:11" s="7" customFormat="1" ht="12.75" outlineLevel="2">
      <c r="A63" s="69" t="s">
        <v>65</v>
      </c>
      <c r="B63" s="68" t="s">
        <v>104</v>
      </c>
      <c r="C63" s="94" t="e">
        <f>Rozvaha!C63/Rozvaha!C$8</f>
        <v>#DIV/0!</v>
      </c>
      <c r="D63" s="72" t="e">
        <f>Rozvaha!D63/Rozvaha!D$8</f>
        <v>#DIV/0!</v>
      </c>
      <c r="E63" s="72" t="e">
        <f>Rozvaha!E63/Rozvaha!E$8</f>
        <v>#DIV/0!</v>
      </c>
      <c r="F63" s="72">
        <f>Rozvaha!F63/Rozvaha!F$8</f>
        <v>0.023366817741128736</v>
      </c>
      <c r="G63" s="72">
        <f>Rozvaha!G63/Rozvaha!G$8</f>
        <v>0.005368358034555616</v>
      </c>
      <c r="H63" s="72">
        <f>Rozvaha!H63/Rozvaha!H$8</f>
        <v>0.005411379641734924</v>
      </c>
      <c r="I63" s="72">
        <f>Rozvaha!I63/Rozvaha!I$8</f>
        <v>0.004409065844389275</v>
      </c>
      <c r="J63" s="72">
        <f>Rozvaha!J63/Rozvaha!J$8</f>
        <v>0.0038821149173195106</v>
      </c>
      <c r="K63" s="72">
        <f>Rozvaha!K63/Rozvaha!K$8</f>
        <v>0.004967455408635635</v>
      </c>
    </row>
    <row r="64" spans="1:11" s="7" customFormat="1" ht="12.75" outlineLevel="2">
      <c r="A64" s="69" t="s">
        <v>77</v>
      </c>
      <c r="B64" s="68" t="s">
        <v>105</v>
      </c>
      <c r="C64" s="94" t="e">
        <f>Rozvaha!C64/Rozvaha!C$8</f>
        <v>#DIV/0!</v>
      </c>
      <c r="D64" s="72" t="e">
        <f>Rozvaha!D64/Rozvaha!D$8</f>
        <v>#DIV/0!</v>
      </c>
      <c r="E64" s="72" t="e">
        <f>Rozvaha!E64/Rozvaha!E$8</f>
        <v>#DIV/0!</v>
      </c>
      <c r="F64" s="72">
        <f>Rozvaha!F64/Rozvaha!F$8</f>
        <v>0.0009239676834771613</v>
      </c>
      <c r="G64" s="72">
        <f>Rozvaha!G64/Rozvaha!G$8</f>
        <v>0.001020222812831249</v>
      </c>
      <c r="H64" s="72">
        <f>Rozvaha!H64/Rozvaha!H$8</f>
        <v>0.0007247684723167921</v>
      </c>
      <c r="I64" s="72">
        <f>Rozvaha!I64/Rozvaha!I$8</f>
        <v>0.0012170717193406614</v>
      </c>
      <c r="J64" s="72">
        <f>Rozvaha!J64/Rozvaha!J$8</f>
        <v>0.0007629759821368837</v>
      </c>
      <c r="K64" s="72">
        <f>Rozvaha!K64/Rozvaha!K$8</f>
        <v>0.00043087589012017407</v>
      </c>
    </row>
    <row r="65" spans="1:11" s="7" customFormat="1" ht="12.75" outlineLevel="1">
      <c r="A65" s="25" t="s">
        <v>111</v>
      </c>
      <c r="B65" s="26" t="s">
        <v>15</v>
      </c>
      <c r="C65" s="26" t="e">
        <f>Rozvaha!C65/Rozvaha!C$8</f>
        <v>#DIV/0!</v>
      </c>
      <c r="D65" s="74" t="e">
        <f>Rozvaha!D65/Rozvaha!D$8</f>
        <v>#DIV/0!</v>
      </c>
      <c r="E65" s="74" t="e">
        <f>Rozvaha!E65/Rozvaha!E$8</f>
        <v>#DIV/0!</v>
      </c>
      <c r="F65" s="74">
        <f>Rozvaha!F65/Rozvaha!F$8</f>
        <v>0.006963870009341849</v>
      </c>
      <c r="G65" s="74">
        <f>Rozvaha!G65/Rozvaha!G$8</f>
        <v>0.004645043405861449</v>
      </c>
      <c r="H65" s="74">
        <f>Rozvaha!H65/Rozvaha!H$8</f>
        <v>0.012750424410385505</v>
      </c>
      <c r="I65" s="74">
        <f>Rozvaha!I65/Rozvaha!I$8</f>
        <v>0.0034914861030747248</v>
      </c>
      <c r="J65" s="74">
        <f>Rozvaha!J65/Rozvaha!J$8</f>
        <v>0.002803306232951173</v>
      </c>
      <c r="K65" s="74">
        <f>Rozvaha!K65/Rozvaha!K$8</f>
        <v>0.0033877655395985785</v>
      </c>
    </row>
    <row r="66" spans="1:11" s="7" customFormat="1" ht="12.75" outlineLevel="2">
      <c r="A66" s="67" t="s">
        <v>51</v>
      </c>
      <c r="B66" s="68" t="s">
        <v>112</v>
      </c>
      <c r="C66" s="94" t="e">
        <f>Rozvaha!C66/Rozvaha!C$8</f>
        <v>#DIV/0!</v>
      </c>
      <c r="D66" s="72" t="e">
        <f>Rozvaha!D66/Rozvaha!D$8</f>
        <v>#DIV/0!</v>
      </c>
      <c r="E66" s="72" t="e">
        <f>Rozvaha!E66/Rozvaha!E$8</f>
        <v>#DIV/0!</v>
      </c>
      <c r="F66" s="72">
        <f>Rozvaha!F66/Rozvaha!F$8</f>
        <v>0.0034877687165912876</v>
      </c>
      <c r="G66" s="72">
        <f>Rozvaha!G66/Rozvaha!G$8</f>
        <v>0.0019086859677826685</v>
      </c>
      <c r="H66" s="72">
        <f>Rozvaha!H66/Rozvaha!H$8</f>
        <v>0.0029023208316501757</v>
      </c>
      <c r="I66" s="72">
        <f>Rozvaha!I66/Rozvaha!I$8</f>
        <v>0.0032093732830204497</v>
      </c>
      <c r="J66" s="72">
        <f>Rozvaha!J66/Rozvaha!J$8</f>
        <v>0.0023099908503853707</v>
      </c>
      <c r="K66" s="72">
        <f>Rozvaha!K66/Rozvaha!K$8</f>
        <v>0.0020833203811951705</v>
      </c>
    </row>
    <row r="67" spans="1:11" s="7" customFormat="1" ht="12.75" outlineLevel="2">
      <c r="A67" s="67" t="s">
        <v>53</v>
      </c>
      <c r="B67" s="68" t="s">
        <v>113</v>
      </c>
      <c r="C67" s="94" t="e">
        <f>Rozvaha!C67/Rozvaha!C$8</f>
        <v>#DIV/0!</v>
      </c>
      <c r="D67" s="72" t="e">
        <f>Rozvaha!D67/Rozvaha!D$8</f>
        <v>#DIV/0!</v>
      </c>
      <c r="E67" s="72" t="e">
        <f>Rozvaha!E67/Rozvaha!E$8</f>
        <v>#DIV/0!</v>
      </c>
      <c r="F67" s="72">
        <f>Rozvaha!F67/Rozvaha!F$8</f>
        <v>0.0034761012927505617</v>
      </c>
      <c r="G67" s="72">
        <f>Rozvaha!G67/Rozvaha!G$8</f>
        <v>0.0027363574380787807</v>
      </c>
      <c r="H67" s="72">
        <f>Rozvaha!H67/Rozvaha!H$8</f>
        <v>0.00984810357873533</v>
      </c>
      <c r="I67" s="72">
        <f>Rozvaha!I67/Rozvaha!I$8</f>
        <v>0.0002821128200542747</v>
      </c>
      <c r="J67" s="72">
        <f>Rozvaha!J67/Rozvaha!J$8</f>
        <v>0.000493315382565802</v>
      </c>
      <c r="K67" s="72">
        <f>Rozvaha!K67/Rozvaha!K$8</f>
        <v>0.001304445158403408</v>
      </c>
    </row>
    <row r="68" spans="1:11" s="7" customFormat="1" ht="12.75" outlineLevel="2">
      <c r="A68" s="67" t="s">
        <v>55</v>
      </c>
      <c r="B68" s="68" t="s">
        <v>114</v>
      </c>
      <c r="C68" s="94" t="e">
        <f>Rozvaha!C68/Rozvaha!C$8</f>
        <v>#DIV/0!</v>
      </c>
      <c r="D68" s="72" t="e">
        <f>Rozvaha!D68/Rozvaha!D$8</f>
        <v>#DIV/0!</v>
      </c>
      <c r="E68" s="72" t="e">
        <f>Rozvaha!E68/Rozvaha!E$8</f>
        <v>#DIV/0!</v>
      </c>
      <c r="F68" s="72">
        <f>Rozvaha!F68/Rozvaha!F$8</f>
        <v>0</v>
      </c>
      <c r="G68" s="72">
        <f>Rozvaha!G68/Rozvaha!G$8</f>
        <v>0</v>
      </c>
      <c r="H68" s="72">
        <f>Rozvaha!H68/Rozvaha!H$8</f>
        <v>0</v>
      </c>
      <c r="I68" s="72">
        <f>Rozvaha!I68/Rozvaha!I$8</f>
        <v>0</v>
      </c>
      <c r="J68" s="72">
        <f>Rozvaha!J68/Rozvaha!J$8</f>
        <v>0</v>
      </c>
      <c r="K68" s="72">
        <f>Rozvaha!K68/Rozvaha!K$8</f>
        <v>0</v>
      </c>
    </row>
    <row r="69" spans="1:11" s="7" customFormat="1" ht="12.75" outlineLevel="2">
      <c r="A69" s="67" t="s">
        <v>57</v>
      </c>
      <c r="B69" s="68" t="s">
        <v>115</v>
      </c>
      <c r="C69" s="94" t="e">
        <f>Rozvaha!C69/Rozvaha!C$8</f>
        <v>#DIV/0!</v>
      </c>
      <c r="D69" s="72" t="e">
        <f>Rozvaha!D69/Rozvaha!D$8</f>
        <v>#DIV/0!</v>
      </c>
      <c r="E69" s="72" t="e">
        <f>Rozvaha!E69/Rozvaha!E$8</f>
        <v>#DIV/0!</v>
      </c>
      <c r="F69" s="72">
        <f>Rozvaha!F69/Rozvaha!F$8</f>
        <v>0</v>
      </c>
      <c r="G69" s="72">
        <f>Rozvaha!G69/Rozvaha!G$8</f>
        <v>0</v>
      </c>
      <c r="H69" s="72">
        <f>Rozvaha!H69/Rozvaha!H$8</f>
        <v>0</v>
      </c>
      <c r="I69" s="72">
        <f>Rozvaha!I69/Rozvaha!I$8</f>
        <v>0</v>
      </c>
      <c r="J69" s="72">
        <f>Rozvaha!J69/Rozvaha!J$8</f>
        <v>0</v>
      </c>
      <c r="K69" s="72">
        <f>Rozvaha!K69/Rozvaha!K$8</f>
        <v>0</v>
      </c>
    </row>
    <row r="70" spans="1:11" s="7" customFormat="1" ht="12.75">
      <c r="A70" s="22" t="s">
        <v>116</v>
      </c>
      <c r="B70" s="23" t="s">
        <v>117</v>
      </c>
      <c r="C70" s="23" t="e">
        <f>Rozvaha!C70/Rozvaha!C$8</f>
        <v>#DIV/0!</v>
      </c>
      <c r="D70" s="73" t="e">
        <f>Rozvaha!D70/Rozvaha!D$8</f>
        <v>#DIV/0!</v>
      </c>
      <c r="E70" s="73" t="e">
        <f>Rozvaha!E70/Rozvaha!E$8</f>
        <v>#DIV/0!</v>
      </c>
      <c r="F70" s="73">
        <f>Rozvaha!F70/Rozvaha!F$8</f>
        <v>0.02696038428407237</v>
      </c>
      <c r="G70" s="73">
        <f>Rozvaha!G70/Rozvaha!G$8</f>
        <v>0.029005348936621076</v>
      </c>
      <c r="H70" s="73">
        <f>Rozvaha!H70/Rozvaha!H$8</f>
        <v>0.030224513332677578</v>
      </c>
      <c r="I70" s="73">
        <f>Rozvaha!I70/Rozvaha!I$8</f>
        <v>0.038676719072345656</v>
      </c>
      <c r="J70" s="73">
        <f>Rozvaha!J70/Rozvaha!J$8</f>
        <v>0.06305878706385169</v>
      </c>
      <c r="K70" s="73">
        <f>Rozvaha!K70/Rozvaha!K$8</f>
        <v>0.06644480274839833</v>
      </c>
    </row>
    <row r="71" spans="1:11" s="7" customFormat="1" ht="12.75" outlineLevel="1">
      <c r="A71" s="25" t="s">
        <v>118</v>
      </c>
      <c r="B71" s="26" t="s">
        <v>119</v>
      </c>
      <c r="C71" s="26" t="e">
        <f>Rozvaha!C71/Rozvaha!C$8</f>
        <v>#DIV/0!</v>
      </c>
      <c r="D71" s="74" t="e">
        <f>Rozvaha!D71/Rozvaha!D$8</f>
        <v>#DIV/0!</v>
      </c>
      <c r="E71" s="74" t="e">
        <f>Rozvaha!E71/Rozvaha!E$8</f>
        <v>#DIV/0!</v>
      </c>
      <c r="F71" s="74">
        <f>Rozvaha!F71/Rozvaha!F$8</f>
        <v>0.02696038428407237</v>
      </c>
      <c r="G71" s="74">
        <f>Rozvaha!G71/Rozvaha!G$8</f>
        <v>0.029005348936621076</v>
      </c>
      <c r="H71" s="74">
        <f>Rozvaha!H71/Rozvaha!H$8</f>
        <v>0.030224513332677578</v>
      </c>
      <c r="I71" s="74">
        <f>Rozvaha!I71/Rozvaha!I$8</f>
        <v>0.038676719072345656</v>
      </c>
      <c r="J71" s="74">
        <f>Rozvaha!J71/Rozvaha!J$8</f>
        <v>0.06305878706385169</v>
      </c>
      <c r="K71" s="74">
        <f>Rozvaha!K71/Rozvaha!K$8</f>
        <v>0.06644480274839833</v>
      </c>
    </row>
    <row r="72" spans="1:11" s="7" customFormat="1" ht="12.75" outlineLevel="2">
      <c r="A72" s="67" t="s">
        <v>51</v>
      </c>
      <c r="B72" s="68" t="s">
        <v>120</v>
      </c>
      <c r="C72" s="94" t="e">
        <f>Rozvaha!C72/Rozvaha!C$8</f>
        <v>#DIV/0!</v>
      </c>
      <c r="D72" s="72" t="e">
        <f>Rozvaha!D72/Rozvaha!D$8</f>
        <v>#DIV/0!</v>
      </c>
      <c r="E72" s="72" t="e">
        <f>Rozvaha!E72/Rozvaha!E$8</f>
        <v>#DIV/0!</v>
      </c>
      <c r="F72" s="72">
        <f>Rozvaha!F72/Rozvaha!F$8</f>
        <v>0.02659763946262878</v>
      </c>
      <c r="G72" s="72">
        <f>Rozvaha!G72/Rozvaha!G$8</f>
        <v>0.029005348936621076</v>
      </c>
      <c r="H72" s="72">
        <f>Rozvaha!H72/Rozvaha!H$8</f>
        <v>0.030224513332677578</v>
      </c>
      <c r="I72" s="72">
        <f>Rozvaha!I72/Rozvaha!I$8</f>
        <v>0.038676719072345656</v>
      </c>
      <c r="J72" s="72">
        <f>Rozvaha!J72/Rozvaha!J$8</f>
        <v>0.06305878706385169</v>
      </c>
      <c r="K72" s="72">
        <f>Rozvaha!K72/Rozvaha!K$8</f>
        <v>0.06644459722686716</v>
      </c>
    </row>
    <row r="73" spans="1:11" s="7" customFormat="1" ht="12.75" outlineLevel="2">
      <c r="A73" s="67" t="s">
        <v>53</v>
      </c>
      <c r="B73" s="68" t="s">
        <v>121</v>
      </c>
      <c r="C73" s="94" t="e">
        <f>Rozvaha!C73/Rozvaha!C$8</f>
        <v>#DIV/0!</v>
      </c>
      <c r="D73" s="72" t="e">
        <f>Rozvaha!D73/Rozvaha!D$8</f>
        <v>#DIV/0!</v>
      </c>
      <c r="E73" s="72" t="e">
        <f>Rozvaha!E73/Rozvaha!E$8</f>
        <v>#DIV/0!</v>
      </c>
      <c r="F73" s="72">
        <f>Rozvaha!F73/Rozvaha!F$8</f>
        <v>0</v>
      </c>
      <c r="G73" s="72">
        <f>Rozvaha!G73/Rozvaha!G$8</f>
        <v>0</v>
      </c>
      <c r="H73" s="72">
        <f>Rozvaha!H73/Rozvaha!H$8</f>
        <v>0</v>
      </c>
      <c r="I73" s="72">
        <f>Rozvaha!I73/Rozvaha!I$8</f>
        <v>0</v>
      </c>
      <c r="J73" s="72">
        <f>Rozvaha!J73/Rozvaha!J$8</f>
        <v>0</v>
      </c>
      <c r="K73" s="72">
        <f>Rozvaha!K73/Rozvaha!K$8</f>
        <v>0</v>
      </c>
    </row>
    <row r="74" spans="1:11" s="7" customFormat="1" ht="12.75" outlineLevel="2">
      <c r="A74" s="67" t="s">
        <v>55</v>
      </c>
      <c r="B74" s="68" t="s">
        <v>122</v>
      </c>
      <c r="C74" s="94" t="e">
        <f>Rozvaha!C74/Rozvaha!C$8</f>
        <v>#DIV/0!</v>
      </c>
      <c r="D74" s="72" t="e">
        <f>Rozvaha!D74/Rozvaha!D$8</f>
        <v>#DIV/0!</v>
      </c>
      <c r="E74" s="72" t="e">
        <f>Rozvaha!E74/Rozvaha!E$8</f>
        <v>#DIV/0!</v>
      </c>
      <c r="F74" s="72">
        <f>Rozvaha!F74/Rozvaha!F$8</f>
        <v>0.00036274482144359123</v>
      </c>
      <c r="G74" s="72">
        <f>Rozvaha!G74/Rozvaha!G$8</f>
        <v>0</v>
      </c>
      <c r="H74" s="72">
        <f>Rozvaha!H74/Rozvaha!H$8</f>
        <v>0</v>
      </c>
      <c r="I74" s="72">
        <f>Rozvaha!I74/Rozvaha!I$8</f>
        <v>0</v>
      </c>
      <c r="J74" s="72">
        <f>Rozvaha!J74/Rozvaha!J$8</f>
        <v>0</v>
      </c>
      <c r="K74" s="72">
        <f>Rozvaha!K74/Rozvaha!K$8</f>
        <v>2.0552153118062205E-07</v>
      </c>
    </row>
    <row r="75" spans="1:11" s="7" customFormat="1" ht="14.25" customHeight="1">
      <c r="A75" s="34"/>
      <c r="B75" s="35"/>
      <c r="C75" s="36"/>
      <c r="D75" s="36"/>
      <c r="E75" s="36"/>
      <c r="F75" s="36"/>
      <c r="G75" s="37"/>
      <c r="H75" s="37"/>
      <c r="I75" s="37"/>
      <c r="J75" s="37"/>
      <c r="K75" s="37"/>
    </row>
    <row r="76" spans="1:11" s="7" customFormat="1" ht="12.75">
      <c r="A76" s="172" t="s">
        <v>123</v>
      </c>
      <c r="B76" s="172"/>
      <c r="C76" s="33">
        <v>2000</v>
      </c>
      <c r="D76" s="33">
        <v>2001</v>
      </c>
      <c r="E76" s="33">
        <v>2002</v>
      </c>
      <c r="F76" s="33">
        <v>2003</v>
      </c>
      <c r="G76" s="33">
        <v>2004</v>
      </c>
      <c r="H76" s="33">
        <v>2005</v>
      </c>
      <c r="I76" s="33">
        <v>2006</v>
      </c>
      <c r="J76" s="33">
        <v>2007</v>
      </c>
      <c r="K76" s="33">
        <v>2008</v>
      </c>
    </row>
    <row r="77" spans="1:11" s="7" customFormat="1" ht="12.75">
      <c r="A77" s="30"/>
      <c r="B77" s="23" t="s">
        <v>124</v>
      </c>
      <c r="C77" s="73" t="e">
        <f>Rozvaha!C77/Rozvaha!C$77</f>
        <v>#DIV/0!</v>
      </c>
      <c r="D77" s="73" t="e">
        <f>Rozvaha!D77/Rozvaha!D$77</f>
        <v>#DIV/0!</v>
      </c>
      <c r="E77" s="73" t="e">
        <f>Rozvaha!E77/Rozvaha!E$77</f>
        <v>#DIV/0!</v>
      </c>
      <c r="F77" s="73">
        <f>Rozvaha!F77/Rozvaha!F$77</f>
        <v>1</v>
      </c>
      <c r="G77" s="73">
        <f>Rozvaha!G77/Rozvaha!G$77</f>
        <v>1</v>
      </c>
      <c r="H77" s="73">
        <f>Rozvaha!H77/Rozvaha!H$77</f>
        <v>1</v>
      </c>
      <c r="I77" s="73">
        <f>Rozvaha!I77/Rozvaha!I$77</f>
        <v>1</v>
      </c>
      <c r="J77" s="73">
        <f>Rozvaha!J77/Rozvaha!J$77</f>
        <v>1</v>
      </c>
      <c r="K77" s="73">
        <f>Rozvaha!K77/Rozvaha!K$77</f>
        <v>1</v>
      </c>
    </row>
    <row r="78" spans="1:11" s="7" customFormat="1" ht="12.75">
      <c r="A78" s="22" t="s">
        <v>45</v>
      </c>
      <c r="B78" s="23" t="s">
        <v>125</v>
      </c>
      <c r="C78" s="73" t="e">
        <f>Rozvaha!C78/Rozvaha!C$77</f>
        <v>#DIV/0!</v>
      </c>
      <c r="D78" s="73" t="e">
        <f>Rozvaha!D78/Rozvaha!D$77</f>
        <v>#DIV/0!</v>
      </c>
      <c r="E78" s="73" t="e">
        <f>Rozvaha!E78/Rozvaha!E$77</f>
        <v>#DIV/0!</v>
      </c>
      <c r="F78" s="73">
        <f>Rozvaha!F78/Rozvaha!F$77</f>
        <v>0.39476062796843653</v>
      </c>
      <c r="G78" s="73">
        <f>Rozvaha!G78/Rozvaha!G$77</f>
        <v>0.45993325817955777</v>
      </c>
      <c r="H78" s="73">
        <f>Rozvaha!H78/Rozvaha!H$77</f>
        <v>0.5070299804196641</v>
      </c>
      <c r="I78" s="73">
        <f>Rozvaha!I78/Rozvaha!I$77</f>
        <v>0.5875984547693578</v>
      </c>
      <c r="J78" s="73">
        <f>Rozvaha!J78/Rozvaha!J$77</f>
        <v>0.6065620257901956</v>
      </c>
      <c r="K78" s="73">
        <f>Rozvaha!K78/Rozvaha!K$77</f>
        <v>0.6582564344552531</v>
      </c>
    </row>
    <row r="79" spans="1:11" s="7" customFormat="1" ht="12.75" outlineLevel="1">
      <c r="A79" s="25" t="s">
        <v>126</v>
      </c>
      <c r="B79" s="26" t="s">
        <v>127</v>
      </c>
      <c r="C79" s="26" t="e">
        <f>Rozvaha!C79/Rozvaha!C$77</f>
        <v>#DIV/0!</v>
      </c>
      <c r="D79" s="74" t="e">
        <f>Rozvaha!D79/Rozvaha!D$77</f>
        <v>#DIV/0!</v>
      </c>
      <c r="E79" s="74" t="e">
        <f>Rozvaha!E79/Rozvaha!E$77</f>
        <v>#DIV/0!</v>
      </c>
      <c r="F79" s="74">
        <f>Rozvaha!F79/Rozvaha!F$77</f>
        <v>0.12732323457375408</v>
      </c>
      <c r="G79" s="74">
        <f>Rozvaha!G79/Rozvaha!G$77</f>
        <v>0.12847065480958336</v>
      </c>
      <c r="H79" s="74">
        <f>Rozvaha!H79/Rozvaha!H$77</f>
        <v>0.12297335883774742</v>
      </c>
      <c r="I79" s="74">
        <f>Rozvaha!I79/Rozvaha!I$77</f>
        <v>0.12205284193136039</v>
      </c>
      <c r="J79" s="74">
        <f>Rozvaha!J79/Rozvaha!J$77</f>
        <v>0.10875464637961661</v>
      </c>
      <c r="K79" s="74">
        <f>Rozvaha!K79/Rozvaha!K$77</f>
        <v>0.10276076559031101</v>
      </c>
    </row>
    <row r="80" spans="1:11" s="7" customFormat="1" ht="12.75" outlineLevel="2">
      <c r="A80" s="15" t="s">
        <v>51</v>
      </c>
      <c r="B80" s="16" t="s">
        <v>128</v>
      </c>
      <c r="C80" s="94" t="e">
        <f>Rozvaha!C80/Rozvaha!C$77</f>
        <v>#DIV/0!</v>
      </c>
      <c r="D80" s="72" t="e">
        <f>Rozvaha!D80/Rozvaha!D$77</f>
        <v>#DIV/0!</v>
      </c>
      <c r="E80" s="72" t="e">
        <f>Rozvaha!E80/Rozvaha!E$77</f>
        <v>#DIV/0!</v>
      </c>
      <c r="F80" s="72">
        <f>Rozvaha!F80/Rozvaha!F$77</f>
        <v>0.12933464570977618</v>
      </c>
      <c r="G80" s="72">
        <f>Rozvaha!G80/Rozvaha!G$77</f>
        <v>0.1305001925180867</v>
      </c>
      <c r="H80" s="72">
        <f>Rozvaha!H80/Rozvaha!H$77</f>
        <v>0.12491585803476583</v>
      </c>
      <c r="I80" s="72">
        <f>Rozvaha!I80/Rozvaha!I$77</f>
        <v>0.12205284193136039</v>
      </c>
      <c r="J80" s="72">
        <f>Rozvaha!J80/Rozvaha!J$77</f>
        <v>0.10875464637961661</v>
      </c>
      <c r="K80" s="72">
        <f>Rozvaha!K80/Rozvaha!K$77</f>
        <v>0.10276076559031101</v>
      </c>
    </row>
    <row r="81" spans="1:11" s="7" customFormat="1" ht="12.75" outlineLevel="2">
      <c r="A81" s="15" t="s">
        <v>53</v>
      </c>
      <c r="B81" s="16" t="s">
        <v>129</v>
      </c>
      <c r="C81" s="94" t="e">
        <f>Rozvaha!C81/Rozvaha!C$77</f>
        <v>#DIV/0!</v>
      </c>
      <c r="D81" s="72" t="e">
        <f>Rozvaha!D81/Rozvaha!D$77</f>
        <v>#DIV/0!</v>
      </c>
      <c r="E81" s="72" t="e">
        <f>Rozvaha!E81/Rozvaha!E$77</f>
        <v>#DIV/0!</v>
      </c>
      <c r="F81" s="72">
        <f>Rozvaha!F81/Rozvaha!F$77</f>
        <v>-0.002011411136022123</v>
      </c>
      <c r="G81" s="72">
        <f>Rozvaha!G81/Rozvaha!G$77</f>
        <v>-0.00202953770850334</v>
      </c>
      <c r="H81" s="72">
        <f>Rozvaha!H81/Rozvaha!H$77</f>
        <v>-0.0019424991970184156</v>
      </c>
      <c r="I81" s="72">
        <f>Rozvaha!I81/Rozvaha!I$77</f>
        <v>0</v>
      </c>
      <c r="J81" s="72">
        <f>Rozvaha!J81/Rozvaha!J$77</f>
        <v>0</v>
      </c>
      <c r="K81" s="72">
        <f>Rozvaha!K81/Rozvaha!K$77</f>
        <v>0</v>
      </c>
    </row>
    <row r="82" spans="1:11" s="7" customFormat="1" ht="12.75" outlineLevel="2">
      <c r="A82" s="15" t="s">
        <v>55</v>
      </c>
      <c r="B82" s="16" t="s">
        <v>130</v>
      </c>
      <c r="C82" s="94" t="e">
        <f>Rozvaha!C82/Rozvaha!C$77</f>
        <v>#DIV/0!</v>
      </c>
      <c r="D82" s="72" t="e">
        <f>Rozvaha!D82/Rozvaha!D$77</f>
        <v>#DIV/0!</v>
      </c>
      <c r="E82" s="72" t="e">
        <f>Rozvaha!E82/Rozvaha!E$77</f>
        <v>#DIV/0!</v>
      </c>
      <c r="F82" s="72">
        <f>Rozvaha!F82/Rozvaha!F$77</f>
        <v>0</v>
      </c>
      <c r="G82" s="72">
        <f>Rozvaha!G82/Rozvaha!G$77</f>
        <v>0</v>
      </c>
      <c r="H82" s="72">
        <f>Rozvaha!H82/Rozvaha!H$77</f>
        <v>0</v>
      </c>
      <c r="I82" s="72">
        <f>Rozvaha!I82/Rozvaha!I$77</f>
        <v>0</v>
      </c>
      <c r="J82" s="72">
        <f>Rozvaha!J82/Rozvaha!J$77</f>
        <v>0</v>
      </c>
      <c r="K82" s="72">
        <f>Rozvaha!K82/Rozvaha!K$77</f>
        <v>0</v>
      </c>
    </row>
    <row r="83" spans="1:11" s="7" customFormat="1" ht="12.75" outlineLevel="1">
      <c r="A83" s="25" t="s">
        <v>131</v>
      </c>
      <c r="B83" s="26" t="s">
        <v>132</v>
      </c>
      <c r="C83" s="26" t="e">
        <f>Rozvaha!C83/Rozvaha!C$77</f>
        <v>#DIV/0!</v>
      </c>
      <c r="D83" s="74" t="e">
        <f>Rozvaha!D83/Rozvaha!D$77</f>
        <v>#DIV/0!</v>
      </c>
      <c r="E83" s="74" t="e">
        <f>Rozvaha!E83/Rozvaha!E$77</f>
        <v>#DIV/0!</v>
      </c>
      <c r="F83" s="74">
        <f>Rozvaha!F83/Rozvaha!F$77</f>
        <v>0.07669900762298058</v>
      </c>
      <c r="G83" s="74">
        <f>Rozvaha!G83/Rozvaha!G$77</f>
        <v>0.085905035540189</v>
      </c>
      <c r="H83" s="74">
        <f>Rozvaha!H83/Rozvaha!H$77</f>
        <v>0.08907152409247164</v>
      </c>
      <c r="I83" s="74">
        <f>Rozvaha!I83/Rozvaha!I$77</f>
        <v>0.09232791032879852</v>
      </c>
      <c r="J83" s="74">
        <f>Rozvaha!J83/Rozvaha!J$77</f>
        <v>0.0825284486389678</v>
      </c>
      <c r="K83" s="74">
        <f>Rozvaha!K83/Rozvaha!K$77</f>
        <v>0.07558424247923501</v>
      </c>
    </row>
    <row r="84" spans="1:11" s="7" customFormat="1" ht="12.75" outlineLevel="2">
      <c r="A84" s="15" t="s">
        <v>51</v>
      </c>
      <c r="B84" s="68" t="s">
        <v>133</v>
      </c>
      <c r="C84" s="94" t="e">
        <f>Rozvaha!C84/Rozvaha!C$77</f>
        <v>#DIV/0!</v>
      </c>
      <c r="D84" s="72" t="e">
        <f>Rozvaha!D84/Rozvaha!D$77</f>
        <v>#DIV/0!</v>
      </c>
      <c r="E84" s="72" t="e">
        <f>Rozvaha!E84/Rozvaha!E$77</f>
        <v>#DIV/0!</v>
      </c>
      <c r="F84" s="72">
        <f>Rozvaha!F84/Rozvaha!F$77</f>
        <v>0.036309418498232486</v>
      </c>
      <c r="G84" s="72">
        <f>Rozvaha!G84/Rozvaha!G$77</f>
        <v>0.036636634199872016</v>
      </c>
      <c r="H84" s="72">
        <f>Rozvaha!H84/Rozvaha!H$77</f>
        <v>0.03506888770258772</v>
      </c>
      <c r="I84" s="72">
        <f>Rozvaha!I84/Rozvaha!I$77</f>
        <v>0.03426512433898754</v>
      </c>
      <c r="J84" s="72">
        <f>Rozvaha!J84/Rozvaha!J$77</f>
        <v>0.03053178788524952</v>
      </c>
      <c r="K84" s="72">
        <f>Rozvaha!K84/Rozvaha!K$77</f>
        <v>0.028301856255055508</v>
      </c>
    </row>
    <row r="85" spans="1:11" s="7" customFormat="1" ht="12.75" outlineLevel="2">
      <c r="A85" s="15" t="s">
        <v>53</v>
      </c>
      <c r="B85" s="68" t="s">
        <v>134</v>
      </c>
      <c r="C85" s="94" t="e">
        <f>Rozvaha!C85/Rozvaha!C$77</f>
        <v>#DIV/0!</v>
      </c>
      <c r="D85" s="72" t="e">
        <f>Rozvaha!D85/Rozvaha!D$77</f>
        <v>#DIV/0!</v>
      </c>
      <c r="E85" s="72" t="e">
        <f>Rozvaha!E85/Rozvaha!E$77</f>
        <v>#DIV/0!</v>
      </c>
      <c r="F85" s="72">
        <f>Rozvaha!F85/Rozvaha!F$77</f>
        <v>0.03864250776048479</v>
      </c>
      <c r="G85" s="72">
        <f>Rozvaha!G85/Rozvaha!G$77</f>
        <v>0.043248162232121676</v>
      </c>
      <c r="H85" s="72">
        <f>Rozvaha!H85/Rozvaha!H$77</f>
        <v>0.04481875535785284</v>
      </c>
      <c r="I85" s="72">
        <f>Rozvaha!I85/Rozvaha!I$77</f>
        <v>0.046440462394736745</v>
      </c>
      <c r="J85" s="72">
        <f>Rozvaha!J85/Rozvaha!J$77</f>
        <v>0.04151060486729345</v>
      </c>
      <c r="K85" s="72">
        <f>Rozvaha!K85/Rozvaha!K$77</f>
        <v>0.03802050704114197</v>
      </c>
    </row>
    <row r="86" spans="1:11" s="7" customFormat="1" ht="12.75" outlineLevel="2">
      <c r="A86" s="15" t="s">
        <v>55</v>
      </c>
      <c r="B86" s="68" t="s">
        <v>135</v>
      </c>
      <c r="C86" s="94" t="e">
        <f>Rozvaha!C86/Rozvaha!C$77</f>
        <v>#DIV/0!</v>
      </c>
      <c r="D86" s="72" t="e">
        <f>Rozvaha!D86/Rozvaha!D$77</f>
        <v>#DIV/0!</v>
      </c>
      <c r="E86" s="72" t="e">
        <f>Rozvaha!E86/Rozvaha!E$77</f>
        <v>#DIV/0!</v>
      </c>
      <c r="F86" s="72">
        <f>Rozvaha!F86/Rozvaha!F$77</f>
        <v>-0.010723285356710719</v>
      </c>
      <c r="G86" s="72">
        <f>Rozvaha!G86/Rozvaha!G$77</f>
        <v>-0.00656250891672344</v>
      </c>
      <c r="H86" s="72">
        <f>Rozvaha!H86/Rozvaha!H$77</f>
        <v>-0.002860428908355688</v>
      </c>
      <c r="I86" s="72">
        <f>Rozvaha!I86/Rozvaha!I$77</f>
        <v>-0.00014593609952120393</v>
      </c>
      <c r="J86" s="72">
        <f>Rozvaha!J86/Rozvaha!J$77</f>
        <v>0</v>
      </c>
      <c r="K86" s="72">
        <f>Rozvaha!K86/Rozvaha!K$77</f>
        <v>-0.00045831301453278715</v>
      </c>
    </row>
    <row r="87" spans="1:11" s="7" customFormat="1" ht="12.75" outlineLevel="2">
      <c r="A87" s="15" t="s">
        <v>57</v>
      </c>
      <c r="B87" s="68" t="s">
        <v>136</v>
      </c>
      <c r="C87" s="94" t="e">
        <f>Rozvaha!C87/Rozvaha!C$77</f>
        <v>#DIV/0!</v>
      </c>
      <c r="D87" s="72" t="e">
        <f>Rozvaha!D87/Rozvaha!D$77</f>
        <v>#DIV/0!</v>
      </c>
      <c r="E87" s="72" t="e">
        <f>Rozvaha!E87/Rozvaha!E$77</f>
        <v>#DIV/0!</v>
      </c>
      <c r="F87" s="72">
        <f>Rozvaha!F87/Rozvaha!F$77</f>
        <v>0.01247036672097402</v>
      </c>
      <c r="G87" s="72">
        <f>Rozvaha!G87/Rozvaha!G$77</f>
        <v>0.012582748024918738</v>
      </c>
      <c r="H87" s="72">
        <f>Rozvaha!H87/Rozvaha!H$77</f>
        <v>0.012044309940386775</v>
      </c>
      <c r="I87" s="72">
        <f>Rozvaha!I87/Rozvaha!I$77</f>
        <v>0.011768259694595431</v>
      </c>
      <c r="J87" s="72">
        <f>Rozvaha!J87/Rozvaha!J$77</f>
        <v>0.01048605588642483</v>
      </c>
      <c r="K87" s="72">
        <f>Rozvaha!K87/Rozvaha!K$77</f>
        <v>0.009720192197570315</v>
      </c>
    </row>
    <row r="88" spans="1:11" s="7" customFormat="1" ht="12.75" outlineLevel="1">
      <c r="A88" s="25" t="s">
        <v>137</v>
      </c>
      <c r="B88" s="26" t="s">
        <v>138</v>
      </c>
      <c r="C88" s="26" t="e">
        <f>Rozvaha!C88/Rozvaha!C$77</f>
        <v>#DIV/0!</v>
      </c>
      <c r="D88" s="74" t="e">
        <f>Rozvaha!D88/Rozvaha!D$77</f>
        <v>#DIV/0!</v>
      </c>
      <c r="E88" s="74" t="e">
        <f>Rozvaha!E88/Rozvaha!E$77</f>
        <v>#DIV/0!</v>
      </c>
      <c r="F88" s="74">
        <f>Rozvaha!F88/Rozvaha!F$77</f>
        <v>0.030214343100307413</v>
      </c>
      <c r="G88" s="74">
        <f>Rozvaha!G88/Rozvaha!G$77</f>
        <v>0.030552211310831676</v>
      </c>
      <c r="H88" s="74">
        <f>Rozvaha!H88/Rozvaha!H$77</f>
        <v>0.029101835254600073</v>
      </c>
      <c r="I88" s="74">
        <f>Rozvaha!I88/Rozvaha!I$77</f>
        <v>0.028231170495229115</v>
      </c>
      <c r="J88" s="74">
        <f>Rozvaha!J88/Rozvaha!J$77</f>
        <v>0.02493077371750888</v>
      </c>
      <c r="K88" s="74">
        <f>Rozvaha!K88/Rozvaha!K$77</f>
        <v>0.021093239929277988</v>
      </c>
    </row>
    <row r="89" spans="1:11" s="7" customFormat="1" ht="12.75" outlineLevel="2">
      <c r="A89" s="15" t="s">
        <v>51</v>
      </c>
      <c r="B89" s="68" t="s">
        <v>139</v>
      </c>
      <c r="C89" s="94" t="e">
        <f>Rozvaha!C89/Rozvaha!C$77</f>
        <v>#DIV/0!</v>
      </c>
      <c r="D89" s="72" t="e">
        <f>Rozvaha!D89/Rozvaha!D$77</f>
        <v>#DIV/0!</v>
      </c>
      <c r="E89" s="72" t="e">
        <f>Rozvaha!E89/Rozvaha!E$77</f>
        <v>#DIV/0!</v>
      </c>
      <c r="F89" s="72">
        <f>Rozvaha!F89/Rozvaha!F$77</f>
        <v>0.02956050594168503</v>
      </c>
      <c r="G89" s="72">
        <f>Rozvaha!G89/Rozvaha!G$77</f>
        <v>0.02982690133143766</v>
      </c>
      <c r="H89" s="72">
        <f>Rozvaha!H89/Rozvaha!H$77</f>
        <v>0.028550555370394953</v>
      </c>
      <c r="I89" s="72">
        <f>Rozvaha!I89/Rozvaha!I$77</f>
        <v>0.027896189294921492</v>
      </c>
      <c r="J89" s="72">
        <f>Rozvaha!K89/Rozvaha!J$77</f>
        <v>0.02275519745169902</v>
      </c>
      <c r="K89" s="72" t="e">
        <f>Rozvaha!#REF!/Rozvaha!K$77</f>
        <v>#REF!</v>
      </c>
    </row>
    <row r="90" spans="1:11" s="7" customFormat="1" ht="12.75" outlineLevel="2">
      <c r="A90" s="15" t="s">
        <v>53</v>
      </c>
      <c r="B90" s="68" t="s">
        <v>140</v>
      </c>
      <c r="C90" s="94" t="e">
        <f>Rozvaha!C90/Rozvaha!C$77</f>
        <v>#DIV/0!</v>
      </c>
      <c r="D90" s="72" t="e">
        <f>Rozvaha!D90/Rozvaha!D$77</f>
        <v>#DIV/0!</v>
      </c>
      <c r="E90" s="72" t="e">
        <f>Rozvaha!E90/Rozvaha!E$77</f>
        <v>#DIV/0!</v>
      </c>
      <c r="F90" s="72">
        <f>Rozvaha!F90/Rozvaha!F$77</f>
        <v>0.0006525188056460312</v>
      </c>
      <c r="G90" s="72">
        <f>Rozvaha!G90/Rozvaha!G$77</f>
        <v>0.000723979745594116</v>
      </c>
      <c r="H90" s="72">
        <f>Rozvaha!H90/Rozvaha!H$77</f>
        <v>0.0005500065734666871</v>
      </c>
      <c r="I90" s="72">
        <f>Rozvaha!I90/Rozvaha!I$77</f>
        <v>0.0003337370732869817</v>
      </c>
      <c r="J90" s="72">
        <f>Rozvaha!J90/Rozvaha!J$77</f>
        <v>7.2888733491464E-05</v>
      </c>
      <c r="K90" s="72">
        <f>Rozvaha!K90/Rozvaha!K$77</f>
        <v>0</v>
      </c>
    </row>
    <row r="91" spans="1:11" s="7" customFormat="1" ht="12.75" outlineLevel="1">
      <c r="A91" s="25" t="s">
        <v>141</v>
      </c>
      <c r="B91" s="26" t="s">
        <v>142</v>
      </c>
      <c r="C91" s="26" t="e">
        <f>Rozvaha!C91/Rozvaha!C$77</f>
        <v>#DIV/0!</v>
      </c>
      <c r="D91" s="74" t="e">
        <f>Rozvaha!D91/Rozvaha!D$77</f>
        <v>#DIV/0!</v>
      </c>
      <c r="E91" s="74" t="e">
        <f>Rozvaha!E91/Rozvaha!E$77</f>
        <v>#DIV/0!</v>
      </c>
      <c r="F91" s="74">
        <f>Rozvaha!F91/Rozvaha!F$77</f>
        <v>0.09065041207758982</v>
      </c>
      <c r="G91" s="74">
        <f>Rozvaha!G91/Rozvaha!G$77</f>
        <v>0.06968602691156094</v>
      </c>
      <c r="H91" s="74">
        <f>Rozvaha!H91/Rozvaha!H$77</f>
        <v>0.12154432219600263</v>
      </c>
      <c r="I91" s="74">
        <f>Rozvaha!I91/Rozvaha!I$77</f>
        <v>0.18080313251277766</v>
      </c>
      <c r="J91" s="74">
        <f>Rozvaha!J91/Rozvaha!J$77</f>
        <v>0.23932918641706535</v>
      </c>
      <c r="K91" s="74">
        <f>Rozvaha!K91/Rozvaha!K$77</f>
        <v>0.2969132053287006</v>
      </c>
    </row>
    <row r="92" spans="1:11" s="7" customFormat="1" ht="12.75" outlineLevel="2">
      <c r="A92" s="15" t="s">
        <v>51</v>
      </c>
      <c r="B92" s="16" t="s">
        <v>143</v>
      </c>
      <c r="C92" s="94" t="e">
        <f>Rozvaha!C92/Rozvaha!C$77</f>
        <v>#DIV/0!</v>
      </c>
      <c r="D92" s="72" t="e">
        <f>Rozvaha!D92/Rozvaha!D$77</f>
        <v>#DIV/0!</v>
      </c>
      <c r="E92" s="72" t="e">
        <f>Rozvaha!E92/Rozvaha!E$77</f>
        <v>#DIV/0!</v>
      </c>
      <c r="F92" s="72">
        <f>Rozvaha!F92/Rozvaha!F$77</f>
        <v>0.09065041207758982</v>
      </c>
      <c r="G92" s="72">
        <f>Rozvaha!G92/Rozvaha!G$77</f>
        <v>0.06968602691156094</v>
      </c>
      <c r="H92" s="72">
        <f>Rozvaha!H92/Rozvaha!H$77</f>
        <v>0.12154432219600263</v>
      </c>
      <c r="I92" s="72">
        <f>Rozvaha!I92/Rozvaha!I$77</f>
        <v>0.18080313251277766</v>
      </c>
      <c r="J92" s="72">
        <f>Rozvaha!J92/Rozvaha!J$77</f>
        <v>0.23932918641706535</v>
      </c>
      <c r="K92" s="72">
        <f>Rozvaha!K92/Rozvaha!K$77</f>
        <v>0.2969132053287006</v>
      </c>
    </row>
    <row r="93" spans="1:11" s="7" customFormat="1" ht="12.75" outlineLevel="2">
      <c r="A93" s="15" t="s">
        <v>53</v>
      </c>
      <c r="B93" s="16" t="s">
        <v>144</v>
      </c>
      <c r="C93" s="94" t="e">
        <f>Rozvaha!C93/Rozvaha!C$77</f>
        <v>#DIV/0!</v>
      </c>
      <c r="D93" s="72" t="e">
        <f>Rozvaha!D93/Rozvaha!D$77</f>
        <v>#DIV/0!</v>
      </c>
      <c r="E93" s="72" t="e">
        <f>Rozvaha!E93/Rozvaha!E$77</f>
        <v>#DIV/0!</v>
      </c>
      <c r="F93" s="72">
        <f>Rozvaha!F93/Rozvaha!F$77</f>
        <v>0</v>
      </c>
      <c r="G93" s="72">
        <f>Rozvaha!G94/Rozvaha!G$77</f>
        <v>0.1879762029154601</v>
      </c>
      <c r="H93" s="72">
        <f>Rozvaha!H94/Rozvaha!H$77</f>
        <v>0.18859170877346115</v>
      </c>
      <c r="I93" s="72">
        <f>Rozvaha!I94/Rozvaha!I$77</f>
        <v>0.21007084743525392</v>
      </c>
      <c r="J93" s="72">
        <f>Rozvaha!J94/Rozvaha!J$77</f>
        <v>0.19203681440871134</v>
      </c>
      <c r="K93" s="72">
        <f>Rozvaha!K94/Rozvaha!K$77</f>
        <v>0.19946871656582155</v>
      </c>
    </row>
    <row r="94" spans="1:11" s="7" customFormat="1" ht="12.75" outlineLevel="1">
      <c r="A94" s="25" t="s">
        <v>145</v>
      </c>
      <c r="B94" s="26" t="s">
        <v>146</v>
      </c>
      <c r="C94" s="26" t="e">
        <f>Rozvaha!C94/Rozvaha!C$77</f>
        <v>#DIV/0!</v>
      </c>
      <c r="D94" s="74" t="e">
        <f>Rozvaha!D94/Rozvaha!D$77</f>
        <v>#DIV/0!</v>
      </c>
      <c r="E94" s="74" t="e">
        <f>Rozvaha!E94/Rozvaha!E$77</f>
        <v>#DIV/0!</v>
      </c>
      <c r="F94" s="74">
        <f>Rozvaha!F94/Rozvaha!F$77</f>
        <v>0.10793013045630043</v>
      </c>
      <c r="G94" s="74" t="e">
        <f>Rozvaha!#REF!/Rozvaha!G$77</f>
        <v>#REF!</v>
      </c>
      <c r="H94" s="74" t="e">
        <f>Rozvaha!#REF!/Rozvaha!H$77</f>
        <v>#REF!</v>
      </c>
      <c r="I94" s="74" t="e">
        <f>Rozvaha!#REF!/Rozvaha!I$77</f>
        <v>#REF!</v>
      </c>
      <c r="J94" s="74" t="e">
        <f>Rozvaha!#REF!/Rozvaha!J$77</f>
        <v>#REF!</v>
      </c>
      <c r="K94" s="74" t="e">
        <f>Rozvaha!#REF!/Rozvaha!K$77</f>
        <v>#REF!</v>
      </c>
    </row>
    <row r="95" spans="1:11" s="7" customFormat="1" ht="12.75">
      <c r="A95" s="22" t="s">
        <v>47</v>
      </c>
      <c r="B95" s="23" t="s">
        <v>147</v>
      </c>
      <c r="C95" s="73" t="e">
        <f>Rozvaha!C95/Rozvaha!C$77</f>
        <v>#DIV/0!</v>
      </c>
      <c r="D95" s="73" t="e">
        <f>Rozvaha!D95/Rozvaha!D$77</f>
        <v>#DIV/0!</v>
      </c>
      <c r="E95" s="73" t="e">
        <f>Rozvaha!E95/Rozvaha!E$77</f>
        <v>#DIV/0!</v>
      </c>
      <c r="F95" s="73">
        <f>Rozvaha!F95/Rozvaha!F$77</f>
        <v>0.6039336752437833</v>
      </c>
      <c r="G95" s="73">
        <f>Rozvaha!G95/Rozvaha!G$77</f>
        <v>0.5391150925599957</v>
      </c>
      <c r="H95" s="73">
        <f>Rozvaha!H95/Rozvaha!H$77</f>
        <v>0.49238098603273617</v>
      </c>
      <c r="I95" s="73">
        <f>Rozvaha!I95/Rozvaha!I$77</f>
        <v>0.41229871813238617</v>
      </c>
      <c r="J95" s="73">
        <f>Rozvaha!J95/Rozvaha!J$77</f>
        <v>0.39331791565714846</v>
      </c>
      <c r="K95" s="73">
        <f>Rozvaha!K95/Rozvaha!K$77</f>
        <v>0.3416013446451699</v>
      </c>
    </row>
    <row r="96" spans="1:11" s="7" customFormat="1" ht="12.75" outlineLevel="1">
      <c r="A96" s="25" t="s">
        <v>49</v>
      </c>
      <c r="B96" s="26" t="s">
        <v>148</v>
      </c>
      <c r="C96" s="26" t="e">
        <f>Rozvaha!C96/Rozvaha!C$77</f>
        <v>#DIV/0!</v>
      </c>
      <c r="D96" s="74" t="e">
        <f>Rozvaha!D96/Rozvaha!D$77</f>
        <v>#DIV/0!</v>
      </c>
      <c r="E96" s="74" t="e">
        <f>Rozvaha!E96/Rozvaha!E$77</f>
        <v>#DIV/0!</v>
      </c>
      <c r="F96" s="74">
        <f>Rozvaha!F96/Rozvaha!F$77</f>
        <v>0.05469127996517439</v>
      </c>
      <c r="G96" s="74">
        <f>Rozvaha!G96/Rozvaha!G$77</f>
        <v>0.06919849622389856</v>
      </c>
      <c r="H96" s="74">
        <f>Rozvaha!H96/Rozvaha!H$77</f>
        <v>0.04718087410872227</v>
      </c>
      <c r="I96" s="74">
        <f>Rozvaha!I96/Rozvaha!I$77</f>
        <v>0.037105466327111224</v>
      </c>
      <c r="J96" s="74">
        <f>Rozvaha!J96/Rozvaha!J$77</f>
        <v>0.02957924576734016</v>
      </c>
      <c r="K96" s="74">
        <f>Rozvaha!K96/Rozvaha!K$77</f>
        <v>0.016560924982534524</v>
      </c>
    </row>
    <row r="97" spans="1:11" s="7" customFormat="1" ht="12.75" outlineLevel="2">
      <c r="A97" s="15" t="s">
        <v>51</v>
      </c>
      <c r="B97" s="16" t="s">
        <v>149</v>
      </c>
      <c r="C97" s="94" t="e">
        <f>Rozvaha!C97/Rozvaha!C$77</f>
        <v>#DIV/0!</v>
      </c>
      <c r="D97" s="72" t="e">
        <f>Rozvaha!D97/Rozvaha!D$77</f>
        <v>#DIV/0!</v>
      </c>
      <c r="E97" s="72" t="e">
        <f>Rozvaha!E97/Rozvaha!E$77</f>
        <v>#DIV/0!</v>
      </c>
      <c r="F97" s="72">
        <f>Rozvaha!F97/Rozvaha!F$77</f>
        <v>0.0035662766363331226</v>
      </c>
      <c r="G97" s="72">
        <f>Rozvaha!G97/Rozvaha!G$77</f>
        <v>0.002883946878177388</v>
      </c>
      <c r="H97" s="72">
        <f>Rozvaha!H97/Rozvaha!H$77</f>
        <v>0.0021074566031825765</v>
      </c>
      <c r="I97" s="72">
        <f>Rozvaha!I97/Rozvaha!I$77</f>
        <v>0.0018556776576372697</v>
      </c>
      <c r="J97" s="72">
        <f>Rozvaha!J97/Rozvaha!J$77</f>
        <v>0.001008635956915719</v>
      </c>
      <c r="K97" s="72">
        <f>Rozvaha!K97/Rozvaha!K$77</f>
        <v>0.0003241588350546361</v>
      </c>
    </row>
    <row r="98" spans="1:11" s="7" customFormat="1" ht="12.75" outlineLevel="2">
      <c r="A98" s="15" t="s">
        <v>53</v>
      </c>
      <c r="B98" s="16" t="s">
        <v>150</v>
      </c>
      <c r="C98" s="94" t="e">
        <f>Rozvaha!C98/Rozvaha!C$77</f>
        <v>#DIV/0!</v>
      </c>
      <c r="D98" s="72" t="e">
        <f>Rozvaha!D98/Rozvaha!D$77</f>
        <v>#DIV/0!</v>
      </c>
      <c r="E98" s="72" t="e">
        <f>Rozvaha!E98/Rozvaha!E$77</f>
        <v>#DIV/0!</v>
      </c>
      <c r="F98" s="72">
        <f>Rozvaha!F98/Rozvaha!F$77</f>
        <v>0</v>
      </c>
      <c r="G98" s="72">
        <f>Rozvaha!G98/Rozvaha!G$77</f>
        <v>0</v>
      </c>
      <c r="H98" s="72">
        <f>Rozvaha!H98/Rozvaha!H$77</f>
        <v>0</v>
      </c>
      <c r="I98" s="72">
        <f>Rozvaha!I98/Rozvaha!I$77</f>
        <v>0</v>
      </c>
      <c r="J98" s="72">
        <f>Rozvaha!J98/Rozvaha!J$77</f>
        <v>0</v>
      </c>
      <c r="K98" s="72">
        <f>Rozvaha!K98/Rozvaha!K$77</f>
        <v>0</v>
      </c>
    </row>
    <row r="99" spans="1:11" s="7" customFormat="1" ht="12.75" outlineLevel="2">
      <c r="A99" s="15" t="s">
        <v>55</v>
      </c>
      <c r="B99" s="16" t="s">
        <v>151</v>
      </c>
      <c r="C99" s="94" t="e">
        <f>Rozvaha!C99/Rozvaha!C$77</f>
        <v>#DIV/0!</v>
      </c>
      <c r="D99" s="72" t="e">
        <f>Rozvaha!D99/Rozvaha!D$77</f>
        <v>#DIV/0!</v>
      </c>
      <c r="E99" s="72" t="e">
        <f>Rozvaha!E99/Rozvaha!E$77</f>
        <v>#DIV/0!</v>
      </c>
      <c r="F99" s="72">
        <f>Rozvaha!F99/Rozvaha!F$77</f>
        <v>0.03495289920321383</v>
      </c>
      <c r="G99" s="72">
        <f>Rozvaha!G99/Rozvaha!G$77</f>
        <v>0.02993119166134961</v>
      </c>
      <c r="H99" s="72">
        <f>Rozvaha!H99/Rozvaha!H$77</f>
        <v>0.011284971081521492</v>
      </c>
      <c r="I99" s="72">
        <f>Rozvaha!I99/Rozvaha!I$77</f>
        <v>0</v>
      </c>
      <c r="J99" s="72">
        <f>Rozvaha!J99/Rozvaha!J$77</f>
        <v>0.0009184534706871168</v>
      </c>
      <c r="K99" s="72">
        <f>Rozvaha!K99/Rozvaha!K$77</f>
        <v>0</v>
      </c>
    </row>
    <row r="100" spans="1:11" s="7" customFormat="1" ht="12.75" outlineLevel="2">
      <c r="A100" s="15" t="s">
        <v>57</v>
      </c>
      <c r="B100" s="16" t="s">
        <v>152</v>
      </c>
      <c r="C100" s="94" t="e">
        <f>Rozvaha!C100/Rozvaha!C$77</f>
        <v>#DIV/0!</v>
      </c>
      <c r="D100" s="72" t="e">
        <f>Rozvaha!D100/Rozvaha!D$77</f>
        <v>#DIV/0!</v>
      </c>
      <c r="E100" s="72" t="e">
        <f>Rozvaha!E100/Rozvaha!E$77</f>
        <v>#DIV/0!</v>
      </c>
      <c r="F100" s="72">
        <f>Rozvaha!F100/Rozvaha!F$77</f>
        <v>0.01617210412562744</v>
      </c>
      <c r="G100" s="72">
        <f>Rozvaha!G100/Rozvaha!G$77</f>
        <v>0.03638335768437157</v>
      </c>
      <c r="H100" s="72">
        <f>Rozvaha!H100/Rozvaha!H$77</f>
        <v>0.03378844642401821</v>
      </c>
      <c r="I100" s="72">
        <f>Rozvaha!I100/Rozvaha!I$77</f>
        <v>0.03524978866947396</v>
      </c>
      <c r="J100" s="72">
        <f>Rozvaha!J100/Rozvaha!J$77</f>
        <v>0.027652156339737326</v>
      </c>
      <c r="K100" s="72">
        <f>Rozvaha!K100/Rozvaha!K$77</f>
        <v>0.016236766147479886</v>
      </c>
    </row>
    <row r="101" spans="1:11" s="7" customFormat="1" ht="12.75" outlineLevel="1">
      <c r="A101" s="25" t="s">
        <v>67</v>
      </c>
      <c r="B101" s="26" t="s">
        <v>153</v>
      </c>
      <c r="C101" s="26" t="e">
        <f>Rozvaha!C101/Rozvaha!C$77</f>
        <v>#DIV/0!</v>
      </c>
      <c r="D101" s="74" t="e">
        <f>Rozvaha!D101/Rozvaha!D$77</f>
        <v>#DIV/0!</v>
      </c>
      <c r="E101" s="74" t="e">
        <f>Rozvaha!E101/Rozvaha!E$77</f>
        <v>#DIV/0!</v>
      </c>
      <c r="F101" s="74">
        <f>Rozvaha!F101/Rozvaha!F$77</f>
        <v>0.15017444446583106</v>
      </c>
      <c r="G101" s="74">
        <f>Rozvaha!G101/Rozvaha!G$77</f>
        <v>0.10915446282465437</v>
      </c>
      <c r="H101" s="74">
        <f>Rozvaha!H101/Rozvaha!H$77</f>
        <v>0.10733799428729138</v>
      </c>
      <c r="I101" s="74">
        <f>Rozvaha!I101/Rozvaha!I$77</f>
        <v>0.10372828166339036</v>
      </c>
      <c r="J101" s="74">
        <f>Rozvaha!J101/Rozvaha!J$77</f>
        <v>0.09039161869359333</v>
      </c>
      <c r="K101" s="74">
        <f>Rozvaha!K101/Rozvaha!K$77</f>
        <v>0.07349316366023777</v>
      </c>
    </row>
    <row r="102" spans="1:11" s="7" customFormat="1" ht="12.75" outlineLevel="2">
      <c r="A102" s="15" t="s">
        <v>51</v>
      </c>
      <c r="B102" s="68" t="s">
        <v>154</v>
      </c>
      <c r="C102" s="94" t="e">
        <f>Rozvaha!C102/Rozvaha!C$77</f>
        <v>#DIV/0!</v>
      </c>
      <c r="D102" s="72" t="e">
        <f>Rozvaha!D102/Rozvaha!D$77</f>
        <v>#DIV/0!</v>
      </c>
      <c r="E102" s="72" t="e">
        <f>Rozvaha!E102/Rozvaha!E$77</f>
        <v>#DIV/0!</v>
      </c>
      <c r="F102" s="72">
        <f>Rozvaha!F102/Rozvaha!F$77</f>
        <v>1.5161059228062145E-05</v>
      </c>
      <c r="G102" s="72">
        <f>Rozvaha!G102/Rozvaha!G$77</f>
        <v>0</v>
      </c>
      <c r="H102" s="72">
        <f>Rozvaha!H102/Rozvaha!H$77</f>
        <v>0</v>
      </c>
      <c r="I102" s="72">
        <f>Rozvaha!I102/Rozvaha!I$77</f>
        <v>0</v>
      </c>
      <c r="J102" s="72">
        <f>Rozvaha!J102/Rozvaha!J$77</f>
        <v>0.001861628139197194</v>
      </c>
      <c r="K102" s="72">
        <f>Rozvaha!K102/Rozvaha!K$77</f>
        <v>0.0004249671460987312</v>
      </c>
    </row>
    <row r="103" spans="1:11" s="7" customFormat="1" ht="12.75" outlineLevel="2">
      <c r="A103" s="15" t="s">
        <v>53</v>
      </c>
      <c r="B103" s="68" t="s">
        <v>155</v>
      </c>
      <c r="C103" s="94" t="e">
        <f>Rozvaha!C103/Rozvaha!C$77</f>
        <v>#DIV/0!</v>
      </c>
      <c r="D103" s="72" t="e">
        <f>Rozvaha!D103/Rozvaha!D$77</f>
        <v>#DIV/0!</v>
      </c>
      <c r="E103" s="72" t="e">
        <f>Rozvaha!E103/Rozvaha!E$77</f>
        <v>#DIV/0!</v>
      </c>
      <c r="F103" s="72">
        <f>Rozvaha!F103/Rozvaha!F$77</f>
        <v>0</v>
      </c>
      <c r="G103" s="72">
        <f>Rozvaha!G103/Rozvaha!G$77</f>
        <v>0</v>
      </c>
      <c r="H103" s="72">
        <f>Rozvaha!H103/Rozvaha!H$77</f>
        <v>0</v>
      </c>
      <c r="I103" s="72">
        <f>Rozvaha!I103/Rozvaha!I$77</f>
        <v>0</v>
      </c>
      <c r="J103" s="72">
        <f>Rozvaha!J103/Rozvaha!J$77</f>
        <v>0</v>
      </c>
      <c r="K103" s="72">
        <f>Rozvaha!K103/Rozvaha!K$77</f>
        <v>0</v>
      </c>
    </row>
    <row r="104" spans="1:11" s="7" customFormat="1" ht="12.75" outlineLevel="2">
      <c r="A104" s="15" t="s">
        <v>55</v>
      </c>
      <c r="B104" s="68" t="s">
        <v>156</v>
      </c>
      <c r="C104" s="94" t="e">
        <f>Rozvaha!C104/Rozvaha!C$77</f>
        <v>#DIV/0!</v>
      </c>
      <c r="D104" s="72" t="e">
        <f>Rozvaha!D104/Rozvaha!D$77</f>
        <v>#DIV/0!</v>
      </c>
      <c r="E104" s="72" t="e">
        <f>Rozvaha!E104/Rozvaha!E$77</f>
        <v>#DIV/0!</v>
      </c>
      <c r="F104" s="72">
        <f>Rozvaha!F104/Rozvaha!F$77</f>
        <v>0</v>
      </c>
      <c r="G104" s="72">
        <f>Rozvaha!G104/Rozvaha!G$77</f>
        <v>0</v>
      </c>
      <c r="H104" s="72">
        <f>Rozvaha!H104/Rozvaha!H$77</f>
        <v>0</v>
      </c>
      <c r="I104" s="72">
        <f>Rozvaha!I104/Rozvaha!I$77</f>
        <v>0</v>
      </c>
      <c r="J104" s="72">
        <f>Rozvaha!J104/Rozvaha!J$77</f>
        <v>0</v>
      </c>
      <c r="K104" s="72">
        <f>Rozvaha!K104/Rozvaha!K$77</f>
        <v>0</v>
      </c>
    </row>
    <row r="105" spans="1:11" s="7" customFormat="1" ht="12.75" outlineLevel="2">
      <c r="A105" s="15" t="s">
        <v>57</v>
      </c>
      <c r="B105" s="68" t="s">
        <v>157</v>
      </c>
      <c r="C105" s="94" t="e">
        <f>Rozvaha!C105/Rozvaha!C$77</f>
        <v>#DIV/0!</v>
      </c>
      <c r="D105" s="72" t="e">
        <f>Rozvaha!D105/Rozvaha!D$77</f>
        <v>#DIV/0!</v>
      </c>
      <c r="E105" s="72" t="e">
        <f>Rozvaha!E105/Rozvaha!E$77</f>
        <v>#DIV/0!</v>
      </c>
      <c r="F105" s="72">
        <f>Rozvaha!F105/Rozvaha!F$77</f>
        <v>0</v>
      </c>
      <c r="G105" s="72">
        <f>Rozvaha!G105/Rozvaha!G$77</f>
        <v>0</v>
      </c>
      <c r="H105" s="72">
        <f>Rozvaha!H105/Rozvaha!H$77</f>
        <v>0</v>
      </c>
      <c r="I105" s="72">
        <f>Rozvaha!I105/Rozvaha!I$77</f>
        <v>0</v>
      </c>
      <c r="J105" s="72">
        <f>Rozvaha!J105/Rozvaha!J$77</f>
        <v>0</v>
      </c>
      <c r="K105" s="72">
        <f>Rozvaha!K105/Rozvaha!K$77</f>
        <v>0</v>
      </c>
    </row>
    <row r="106" spans="1:11" s="7" customFormat="1" ht="12.75" outlineLevel="2">
      <c r="A106" s="15" t="s">
        <v>59</v>
      </c>
      <c r="B106" s="68" t="s">
        <v>158</v>
      </c>
      <c r="C106" s="94" t="e">
        <f>Rozvaha!C106/Rozvaha!C$77</f>
        <v>#DIV/0!</v>
      </c>
      <c r="D106" s="72" t="e">
        <f>Rozvaha!D106/Rozvaha!D$77</f>
        <v>#DIV/0!</v>
      </c>
      <c r="E106" s="72" t="e">
        <f>Rozvaha!E106/Rozvaha!E$77</f>
        <v>#DIV/0!</v>
      </c>
      <c r="F106" s="72">
        <f>Rozvaha!F106/Rozvaha!F$77</f>
        <v>0</v>
      </c>
      <c r="G106" s="72">
        <f>Rozvaha!G106/Rozvaha!G$77</f>
        <v>0</v>
      </c>
      <c r="H106" s="72">
        <f>Rozvaha!H106/Rozvaha!H$77</f>
        <v>0</v>
      </c>
      <c r="I106" s="72">
        <f>Rozvaha!I106/Rozvaha!I$77</f>
        <v>0</v>
      </c>
      <c r="J106" s="72">
        <f>Rozvaha!J106/Rozvaha!J$77</f>
        <v>0</v>
      </c>
      <c r="K106" s="72">
        <f>Rozvaha!K106/Rozvaha!K$77</f>
        <v>0</v>
      </c>
    </row>
    <row r="107" spans="1:11" s="7" customFormat="1" ht="12.75" outlineLevel="2">
      <c r="A107" s="15" t="s">
        <v>61</v>
      </c>
      <c r="B107" s="68" t="s">
        <v>159</v>
      </c>
      <c r="C107" s="94" t="e">
        <f>Rozvaha!C107/Rozvaha!C$77</f>
        <v>#DIV/0!</v>
      </c>
      <c r="D107" s="72" t="e">
        <f>Rozvaha!D107/Rozvaha!D$77</f>
        <v>#DIV/0!</v>
      </c>
      <c r="E107" s="72" t="e">
        <f>Rozvaha!E107/Rozvaha!E$77</f>
        <v>#DIV/0!</v>
      </c>
      <c r="F107" s="72">
        <f>Rozvaha!F107/Rozvaha!F$77</f>
        <v>0</v>
      </c>
      <c r="G107" s="72">
        <f>Rozvaha!G107/Rozvaha!G$77</f>
        <v>0</v>
      </c>
      <c r="H107" s="72">
        <f>Rozvaha!H107/Rozvaha!H$77</f>
        <v>0</v>
      </c>
      <c r="I107" s="72">
        <f>Rozvaha!I107/Rozvaha!I$77</f>
        <v>0</v>
      </c>
      <c r="J107" s="72">
        <f>Rozvaha!J107/Rozvaha!J$77</f>
        <v>0</v>
      </c>
      <c r="K107" s="72">
        <f>Rozvaha!K107/Rozvaha!K$77</f>
        <v>0</v>
      </c>
    </row>
    <row r="108" spans="1:11" s="7" customFormat="1" ht="12.75" outlineLevel="2">
      <c r="A108" s="15" t="s">
        <v>63</v>
      </c>
      <c r="B108" s="68" t="s">
        <v>160</v>
      </c>
      <c r="C108" s="94" t="e">
        <f>Rozvaha!C108/Rozvaha!C$77</f>
        <v>#DIV/0!</v>
      </c>
      <c r="D108" s="72" t="e">
        <f>Rozvaha!D108/Rozvaha!D$77</f>
        <v>#DIV/0!</v>
      </c>
      <c r="E108" s="72" t="e">
        <f>Rozvaha!E108/Rozvaha!E$77</f>
        <v>#DIV/0!</v>
      </c>
      <c r="F108" s="72">
        <f>Rozvaha!F108/Rozvaha!F$77</f>
        <v>0</v>
      </c>
      <c r="G108" s="72">
        <f>Rozvaha!G108/Rozvaha!G$77</f>
        <v>0</v>
      </c>
      <c r="H108" s="72">
        <f>Rozvaha!H108/Rozvaha!H$77</f>
        <v>0</v>
      </c>
      <c r="I108" s="72">
        <f>Rozvaha!I108/Rozvaha!I$77</f>
        <v>0</v>
      </c>
      <c r="J108" s="72">
        <f>Rozvaha!J108/Rozvaha!J$77</f>
        <v>0</v>
      </c>
      <c r="K108" s="72">
        <f>Rozvaha!K108/Rozvaha!K$77</f>
        <v>0</v>
      </c>
    </row>
    <row r="109" spans="1:11" s="7" customFormat="1" ht="12.75" outlineLevel="2">
      <c r="A109" s="15" t="s">
        <v>65</v>
      </c>
      <c r="B109" s="68" t="s">
        <v>161</v>
      </c>
      <c r="C109" s="94" t="e">
        <f>Rozvaha!C109/Rozvaha!C$77</f>
        <v>#DIV/0!</v>
      </c>
      <c r="D109" s="72" t="e">
        <f>Rozvaha!D109/Rozvaha!D$77</f>
        <v>#DIV/0!</v>
      </c>
      <c r="E109" s="72" t="e">
        <f>Rozvaha!E109/Rozvaha!E$77</f>
        <v>#DIV/0!</v>
      </c>
      <c r="F109" s="72">
        <f>Rozvaha!F109/Rozvaha!F$77</f>
        <v>0</v>
      </c>
      <c r="G109" s="72">
        <f>Rozvaha!G109/Rozvaha!G$77</f>
        <v>0</v>
      </c>
      <c r="H109" s="72">
        <f>Rozvaha!H109/Rozvaha!H$77</f>
        <v>0</v>
      </c>
      <c r="I109" s="72">
        <f>Rozvaha!I109/Rozvaha!I$77</f>
        <v>0</v>
      </c>
      <c r="J109" s="72">
        <f>Rozvaha!J109/Rozvaha!J$77</f>
        <v>0</v>
      </c>
      <c r="K109" s="72">
        <f>Rozvaha!K109/Rozvaha!K$77</f>
        <v>0</v>
      </c>
    </row>
    <row r="110" spans="1:11" s="7" customFormat="1" ht="12.75" outlineLevel="2">
      <c r="A110" s="15" t="s">
        <v>77</v>
      </c>
      <c r="B110" s="68" t="s">
        <v>162</v>
      </c>
      <c r="C110" s="94" t="e">
        <f>Rozvaha!C110/Rozvaha!C$77</f>
        <v>#DIV/0!</v>
      </c>
      <c r="D110" s="72" t="e">
        <f>Rozvaha!D110/Rozvaha!D$77</f>
        <v>#DIV/0!</v>
      </c>
      <c r="E110" s="72" t="e">
        <f>Rozvaha!E110/Rozvaha!E$77</f>
        <v>#DIV/0!</v>
      </c>
      <c r="F110" s="72">
        <f>Rozvaha!F110/Rozvaha!F$77</f>
        <v>0.015422686376219444</v>
      </c>
      <c r="G110" s="72">
        <f>Rozvaha!G110/Rozvaha!G$77</f>
        <v>0.00865177412284217</v>
      </c>
      <c r="H110" s="72">
        <f>Rozvaha!H110/Rozvaha!H$77</f>
        <v>0.01587551095572476</v>
      </c>
      <c r="I110" s="72">
        <f>Rozvaha!I110/Rozvaha!I$77</f>
        <v>0.011054130784747426</v>
      </c>
      <c r="J110" s="72">
        <f>Rozvaha!J110/Rozvaha!J$77</f>
        <v>0.006756647022922038</v>
      </c>
      <c r="K110" s="72">
        <f>Rozvaha!K110/Rozvaha!K$77</f>
        <v>0.00616364210048965</v>
      </c>
    </row>
    <row r="111" spans="1:11" s="7" customFormat="1" ht="12.75" outlineLevel="2">
      <c r="A111" s="15" t="s">
        <v>163</v>
      </c>
      <c r="B111" s="68" t="s">
        <v>164</v>
      </c>
      <c r="C111" s="94" t="e">
        <f>Rozvaha!C111/Rozvaha!C$77</f>
        <v>#DIV/0!</v>
      </c>
      <c r="D111" s="72" t="e">
        <f>Rozvaha!D111/Rozvaha!D$77</f>
        <v>#DIV/0!</v>
      </c>
      <c r="E111" s="72" t="e">
        <f>Rozvaha!E111/Rozvaha!E$77</f>
        <v>#DIV/0!</v>
      </c>
      <c r="F111" s="72">
        <f>Rozvaha!F111/Rozvaha!F$77</f>
        <v>0.13473659703038354</v>
      </c>
      <c r="G111" s="72">
        <f>Rozvaha!G111/Rozvaha!G$77</f>
        <v>0.1005026887018122</v>
      </c>
      <c r="H111" s="72">
        <f>Rozvaha!H111/Rozvaha!H$77</f>
        <v>0.09146248333156662</v>
      </c>
      <c r="I111" s="72">
        <f>Rozvaha!I111/Rozvaha!I$77</f>
        <v>0.09267415087864293</v>
      </c>
      <c r="J111" s="72">
        <f>Rozvaha!K111/Rozvaha!J$77</f>
        <v>0.0721760313353931</v>
      </c>
      <c r="K111" s="72" t="e">
        <f>Rozvaha!#REF!/Rozvaha!K$77</f>
        <v>#REF!</v>
      </c>
    </row>
    <row r="112" spans="1:11" s="7" customFormat="1" ht="12.75" outlineLevel="1">
      <c r="A112" s="25" t="s">
        <v>79</v>
      </c>
      <c r="B112" s="26" t="s">
        <v>2</v>
      </c>
      <c r="C112" s="26" t="e">
        <f>Rozvaha!C112/Rozvaha!C$77</f>
        <v>#DIV/0!</v>
      </c>
      <c r="D112" s="74" t="e">
        <f>Rozvaha!D112/Rozvaha!D$77</f>
        <v>#DIV/0!</v>
      </c>
      <c r="E112" s="74" t="e">
        <f>Rozvaha!E112/Rozvaha!E$77</f>
        <v>#DIV/0!</v>
      </c>
      <c r="F112" s="74">
        <f>Rozvaha!F112/Rozvaha!F$77</f>
        <v>0.12814641417218903</v>
      </c>
      <c r="G112" s="74">
        <f>Rozvaha!G112/Rozvaha!G$77</f>
        <v>0.13209707168317342</v>
      </c>
      <c r="H112" s="74">
        <f>Rozvaha!H112/Rozvaha!H$77</f>
        <v>0.12549209480944426</v>
      </c>
      <c r="I112" s="74">
        <f>Rozvaha!I112/Rozvaha!I$77</f>
        <v>0.1476396204442168</v>
      </c>
      <c r="J112" s="74">
        <f>Rozvaha!J112/Rozvaha!J$77</f>
        <v>0.22678484138275304</v>
      </c>
      <c r="K112" s="74">
        <f>Rozvaha!K112/Rozvaha!K$77</f>
        <v>0.12682707998964787</v>
      </c>
    </row>
    <row r="113" spans="1:11" s="7" customFormat="1" ht="12.75" outlineLevel="2">
      <c r="A113" s="15" t="s">
        <v>51</v>
      </c>
      <c r="B113" s="16" t="s">
        <v>165</v>
      </c>
      <c r="C113" s="94" t="e">
        <f>Rozvaha!C113/Rozvaha!C$77</f>
        <v>#DIV/0!</v>
      </c>
      <c r="D113" s="72" t="e">
        <f>Rozvaha!D113/Rozvaha!D$77</f>
        <v>#DIV/0!</v>
      </c>
      <c r="E113" s="72" t="e">
        <f>Rozvaha!E113/Rozvaha!E$77</f>
        <v>#DIV/0!</v>
      </c>
      <c r="F113" s="72">
        <f>Rozvaha!F113/Rozvaha!F$77</f>
        <v>0.06362292362702107</v>
      </c>
      <c r="G113" s="72">
        <f>Rozvaha!G113/Rozvaha!G$77</f>
        <v>0.06417014594859671</v>
      </c>
      <c r="H113" s="72">
        <f>Rozvaha!H113/Rozvaha!H$77</f>
        <v>0.06395858938816464</v>
      </c>
      <c r="I113" s="72">
        <f>Rozvaha!I113/Rozvaha!I$77</f>
        <v>0.08023169875156208</v>
      </c>
      <c r="J113" s="72">
        <f>Rozvaha!J113/Rozvaha!J$77</f>
        <v>0.07283724023411528</v>
      </c>
      <c r="K113" s="72">
        <f>Rozvaha!K113/Rozvaha!K$77</f>
        <v>0.0652636705087033</v>
      </c>
    </row>
    <row r="114" spans="1:11" s="7" customFormat="1" ht="12.75" outlineLevel="2">
      <c r="A114" s="15" t="s">
        <v>53</v>
      </c>
      <c r="B114" s="16" t="s">
        <v>166</v>
      </c>
      <c r="C114" s="94" t="e">
        <f>Rozvaha!C114/Rozvaha!C$77</f>
        <v>#DIV/0!</v>
      </c>
      <c r="D114" s="72" t="e">
        <f>Rozvaha!D114/Rozvaha!D$77</f>
        <v>#DIV/0!</v>
      </c>
      <c r="E114" s="72" t="e">
        <f>Rozvaha!E114/Rozvaha!E$77</f>
        <v>#DIV/0!</v>
      </c>
      <c r="F114" s="72">
        <f>Rozvaha!F114/Rozvaha!F$77</f>
        <v>0</v>
      </c>
      <c r="G114" s="72">
        <f>Rozvaha!G114/Rozvaha!G$77</f>
        <v>0</v>
      </c>
      <c r="H114" s="72">
        <f>Rozvaha!H114/Rozvaha!H$77</f>
        <v>0</v>
      </c>
      <c r="I114" s="72">
        <f>Rozvaha!I114/Rozvaha!I$77</f>
        <v>0</v>
      </c>
      <c r="J114" s="72">
        <f>Rozvaha!J114/Rozvaha!J$77</f>
        <v>0.08314304200547225</v>
      </c>
      <c r="K114" s="72">
        <f>Rozvaha!K114/Rozvaha!K$77</f>
        <v>0</v>
      </c>
    </row>
    <row r="115" spans="1:11" s="7" customFormat="1" ht="12.75" outlineLevel="2">
      <c r="A115" s="15" t="s">
        <v>55</v>
      </c>
      <c r="B115" s="16" t="s">
        <v>167</v>
      </c>
      <c r="C115" s="94" t="e">
        <f>Rozvaha!C115/Rozvaha!C$77</f>
        <v>#DIV/0!</v>
      </c>
      <c r="D115" s="72" t="e">
        <f>Rozvaha!D115/Rozvaha!D$77</f>
        <v>#DIV/0!</v>
      </c>
      <c r="E115" s="72" t="e">
        <f>Rozvaha!E115/Rozvaha!E$77</f>
        <v>#DIV/0!</v>
      </c>
      <c r="F115" s="72">
        <f>Rozvaha!F115/Rozvaha!F$77</f>
        <v>0</v>
      </c>
      <c r="G115" s="72">
        <f>Rozvaha!G115/Rozvaha!G$77</f>
        <v>0</v>
      </c>
      <c r="H115" s="72">
        <f>Rozvaha!H115/Rozvaha!H$77</f>
        <v>0</v>
      </c>
      <c r="I115" s="72">
        <f>Rozvaha!I115/Rozvaha!I$77</f>
        <v>0</v>
      </c>
      <c r="J115" s="72">
        <f>Rozvaha!J115/Rozvaha!J$77</f>
        <v>0</v>
      </c>
      <c r="K115" s="72">
        <f>Rozvaha!K115/Rozvaha!K$77</f>
        <v>0</v>
      </c>
    </row>
    <row r="116" spans="1:11" s="7" customFormat="1" ht="12.75" outlineLevel="2">
      <c r="A116" s="15" t="s">
        <v>57</v>
      </c>
      <c r="B116" s="16" t="s">
        <v>157</v>
      </c>
      <c r="C116" s="94" t="e">
        <f>Rozvaha!C116/Rozvaha!C$77</f>
        <v>#DIV/0!</v>
      </c>
      <c r="D116" s="72" t="e">
        <f>Rozvaha!D116/Rozvaha!D$77</f>
        <v>#DIV/0!</v>
      </c>
      <c r="E116" s="72" t="e">
        <f>Rozvaha!E116/Rozvaha!E$77</f>
        <v>#DIV/0!</v>
      </c>
      <c r="F116" s="72">
        <f>Rozvaha!F116/Rozvaha!F$77</f>
        <v>0.0033931109728891256</v>
      </c>
      <c r="G116" s="72">
        <f>Rozvaha!G116/Rozvaha!G$77</f>
        <v>0.0005070851245208581</v>
      </c>
      <c r="H116" s="72">
        <f>Rozvaha!H116/Rozvaha!H$77</f>
        <v>0.0005664322819924893</v>
      </c>
      <c r="I116" s="72">
        <f>Rozvaha!I116/Rozvaha!I$77</f>
        <v>0.0006147231608987797</v>
      </c>
      <c r="J116" s="72">
        <f>Rozvaha!J116/Rozvaha!J$77</f>
        <v>0.0005229697342144205</v>
      </c>
      <c r="K116" s="72">
        <f>Rozvaha!K116/Rozvaha!K$77</f>
        <v>0.0004731105647777919</v>
      </c>
    </row>
    <row r="117" spans="1:11" s="7" customFormat="1" ht="12.75" outlineLevel="2">
      <c r="A117" s="15" t="s">
        <v>59</v>
      </c>
      <c r="B117" s="16" t="s">
        <v>168</v>
      </c>
      <c r="C117" s="94" t="e">
        <f>Rozvaha!C117/Rozvaha!C$77</f>
        <v>#DIV/0!</v>
      </c>
      <c r="D117" s="72" t="e">
        <f>Rozvaha!D117/Rozvaha!D$77</f>
        <v>#DIV/0!</v>
      </c>
      <c r="E117" s="72" t="e">
        <f>Rozvaha!E117/Rozvaha!E$77</f>
        <v>#DIV/0!</v>
      </c>
      <c r="F117" s="72">
        <f>Rozvaha!F117/Rozvaha!F$77</f>
        <v>0.003425344703160962</v>
      </c>
      <c r="G117" s="72">
        <f>Rozvaha!G117/Rozvaha!G$77</f>
        <v>0.003638189442719168</v>
      </c>
      <c r="H117" s="72">
        <f>Rozvaha!H117/Rozvaha!H$77</f>
        <v>0.0040989782636307115</v>
      </c>
      <c r="I117" s="72">
        <f>Rozvaha!I117/Rozvaha!I$77</f>
        <v>0.004553940340003741</v>
      </c>
      <c r="J117" s="72">
        <f>Rozvaha!J117/Rozvaha!J$77</f>
        <v>0.0035911142703003575</v>
      </c>
      <c r="K117" s="72">
        <f>Rozvaha!K117/Rozvaha!K$77</f>
        <v>0.0034573859582860142</v>
      </c>
    </row>
    <row r="118" spans="1:11" s="7" customFormat="1" ht="12.75" outlineLevel="2">
      <c r="A118" s="15" t="s">
        <v>61</v>
      </c>
      <c r="B118" s="16" t="s">
        <v>169</v>
      </c>
      <c r="C118" s="94" t="e">
        <f>Rozvaha!C118/Rozvaha!C$77</f>
        <v>#DIV/0!</v>
      </c>
      <c r="D118" s="72" t="e">
        <f>Rozvaha!D118/Rozvaha!D$77</f>
        <v>#DIV/0!</v>
      </c>
      <c r="E118" s="72" t="e">
        <f>Rozvaha!E118/Rozvaha!E$77</f>
        <v>#DIV/0!</v>
      </c>
      <c r="F118" s="72">
        <f>Rozvaha!F118/Rozvaha!F$77</f>
        <v>0.0017532776232521605</v>
      </c>
      <c r="G118" s="72">
        <f>Rozvaha!G118/Rozvaha!G$77</f>
        <v>0.0020818824085292995</v>
      </c>
      <c r="H118" s="72">
        <f>Rozvaha!H118/Rozvaha!H$77</f>
        <v>0.0022372706329659513</v>
      </c>
      <c r="I118" s="72">
        <f>Rozvaha!I118/Rozvaha!I$77</f>
        <v>0.0020835395214676916</v>
      </c>
      <c r="J118" s="72">
        <f>Rozvaha!J118/Rozvaha!J$77</f>
        <v>0.002052690849725769</v>
      </c>
      <c r="K118" s="72">
        <f>Rozvaha!K118/Rozvaha!K$77</f>
        <v>0.0020024990390583907</v>
      </c>
    </row>
    <row r="119" spans="1:11" s="7" customFormat="1" ht="12.75" outlineLevel="2">
      <c r="A119" s="15" t="s">
        <v>63</v>
      </c>
      <c r="B119" s="16" t="s">
        <v>170</v>
      </c>
      <c r="C119" s="94" t="e">
        <f>Rozvaha!C119/Rozvaha!C$77</f>
        <v>#DIV/0!</v>
      </c>
      <c r="D119" s="72" t="e">
        <f>Rozvaha!D119/Rozvaha!D$77</f>
        <v>#DIV/0!</v>
      </c>
      <c r="E119" s="72" t="e">
        <f>Rozvaha!E119/Rozvaha!E$77</f>
        <v>#DIV/0!</v>
      </c>
      <c r="F119" s="72">
        <f>Rozvaha!F119/Rozvaha!F$77</f>
        <v>0.0245371196782375</v>
      </c>
      <c r="G119" s="72">
        <f>Rozvaha!G119/Rozvaha!G$77</f>
        <v>0.024513415441127808</v>
      </c>
      <c r="H119" s="72">
        <f>Rozvaha!H119/Rozvaha!H$77</f>
        <v>0.021070427771925852</v>
      </c>
      <c r="I119" s="72">
        <f>Rozvaha!I119/Rozvaha!I$77</f>
        <v>0.025867018124255816</v>
      </c>
      <c r="J119" s="72">
        <f>Rozvaha!J119/Rozvaha!J$77</f>
        <v>0.013602478815568612</v>
      </c>
      <c r="K119" s="72">
        <f>Rozvaha!K119/Rozvaha!K$77</f>
        <v>0.015554845707022584</v>
      </c>
    </row>
    <row r="120" spans="1:11" s="7" customFormat="1" ht="12.75" outlineLevel="2">
      <c r="A120" s="15" t="s">
        <v>65</v>
      </c>
      <c r="B120" s="16" t="s">
        <v>158</v>
      </c>
      <c r="C120" s="94" t="e">
        <f>Rozvaha!C120/Rozvaha!C$77</f>
        <v>#DIV/0!</v>
      </c>
      <c r="D120" s="72" t="e">
        <f>Rozvaha!D120/Rozvaha!D$77</f>
        <v>#DIV/0!</v>
      </c>
      <c r="E120" s="72" t="e">
        <f>Rozvaha!E120/Rozvaha!E$77</f>
        <v>#DIV/0!</v>
      </c>
      <c r="F120" s="72">
        <f>Rozvaha!F120/Rozvaha!F$77</f>
        <v>0</v>
      </c>
      <c r="G120" s="72">
        <f>Rozvaha!G120/Rozvaha!G$77</f>
        <v>0</v>
      </c>
      <c r="H120" s="72">
        <f>Rozvaha!H120/Rozvaha!H$77</f>
        <v>0</v>
      </c>
      <c r="I120" s="72">
        <f>Rozvaha!I120/Rozvaha!I$77</f>
        <v>0</v>
      </c>
      <c r="J120" s="72">
        <f>Rozvaha!J120/Rozvaha!J$77</f>
        <v>0</v>
      </c>
      <c r="K120" s="72">
        <f>Rozvaha!K120/Rozvaha!K$77</f>
        <v>0</v>
      </c>
    </row>
    <row r="121" spans="1:11" s="7" customFormat="1" ht="12.75" outlineLevel="2">
      <c r="A121" s="15" t="s">
        <v>77</v>
      </c>
      <c r="B121" s="16" t="s">
        <v>159</v>
      </c>
      <c r="C121" s="94" t="e">
        <f>Rozvaha!C121/Rozvaha!C$77</f>
        <v>#DIV/0!</v>
      </c>
      <c r="D121" s="72" t="e">
        <f>Rozvaha!D121/Rozvaha!D$77</f>
        <v>#DIV/0!</v>
      </c>
      <c r="E121" s="72" t="e">
        <f>Rozvaha!E121/Rozvaha!E$77</f>
        <v>#DIV/0!</v>
      </c>
      <c r="F121" s="72">
        <f>Rozvaha!F121/Rozvaha!F$77</f>
        <v>0</v>
      </c>
      <c r="G121" s="72">
        <f>Rozvaha!G121/Rozvaha!G$77</f>
        <v>0</v>
      </c>
      <c r="H121" s="72">
        <f>Rozvaha!H121/Rozvaha!H$77</f>
        <v>0</v>
      </c>
      <c r="I121" s="72">
        <f>Rozvaha!I121/Rozvaha!I$77</f>
        <v>0</v>
      </c>
      <c r="J121" s="72">
        <f>Rozvaha!J121/Rozvaha!J$77</f>
        <v>0</v>
      </c>
      <c r="K121" s="72">
        <f>Rozvaha!K121/Rozvaha!K$77</f>
        <v>0</v>
      </c>
    </row>
    <row r="122" spans="1:11" s="7" customFormat="1" ht="12.75" outlineLevel="2">
      <c r="A122" s="15" t="s">
        <v>163</v>
      </c>
      <c r="B122" s="16" t="s">
        <v>161</v>
      </c>
      <c r="C122" s="94" t="e">
        <f>Rozvaha!C122/Rozvaha!C$77</f>
        <v>#DIV/0!</v>
      </c>
      <c r="D122" s="72" t="e">
        <f>Rozvaha!D122/Rozvaha!D$77</f>
        <v>#DIV/0!</v>
      </c>
      <c r="E122" s="72" t="e">
        <f>Rozvaha!E122/Rozvaha!E$77</f>
        <v>#DIV/0!</v>
      </c>
      <c r="F122" s="72">
        <f>Rozvaha!F122/Rozvaha!F$77</f>
        <v>0.031120513018603805</v>
      </c>
      <c r="G122" s="72">
        <f>Rozvaha!G122/Rozvaha!G$77</f>
        <v>0.03700923268722326</v>
      </c>
      <c r="H122" s="72">
        <f>Rozvaha!H122/Rozvaha!H$77</f>
        <v>0.03339696703748659</v>
      </c>
      <c r="I122" s="72">
        <f>Rozvaha!I122/Rozvaha!I$77</f>
        <v>0.03387726774030267</v>
      </c>
      <c r="J122" s="72">
        <f>Rozvaha!J122/Rozvaha!J$77</f>
        <v>0.046907530581257996</v>
      </c>
      <c r="K122" s="72">
        <f>Rozvaha!K122/Rozvaha!K$77</f>
        <v>0.03659495832049038</v>
      </c>
    </row>
    <row r="123" spans="1:11" s="7" customFormat="1" ht="12.75" outlineLevel="2">
      <c r="A123" s="15" t="s">
        <v>171</v>
      </c>
      <c r="B123" s="16" t="s">
        <v>162</v>
      </c>
      <c r="C123" s="94" t="e">
        <f>Rozvaha!C123/Rozvaha!C$77</f>
        <v>#DIV/0!</v>
      </c>
      <c r="D123" s="72" t="e">
        <f>Rozvaha!D123/Rozvaha!D$77</f>
        <v>#DIV/0!</v>
      </c>
      <c r="E123" s="72" t="e">
        <f>Rozvaha!E123/Rozvaha!E$77</f>
        <v>#DIV/0!</v>
      </c>
      <c r="F123" s="72">
        <f>Rozvaha!F123/Rozvaha!F$77</f>
        <v>0.00029412454902440563</v>
      </c>
      <c r="G123" s="72">
        <f>Rozvaha!G123/Rozvaha!G$77</f>
        <v>0.00017712063045632805</v>
      </c>
      <c r="H123" s="72">
        <f>Rozvaha!H123/Rozvaha!H$77</f>
        <v>0.0001634294332780398</v>
      </c>
      <c r="I123" s="72">
        <f>Rozvaha!I123/Rozvaha!I$77</f>
        <v>0.00041143280572601996</v>
      </c>
      <c r="J123" s="72">
        <f>Rozvaha!J123/Rozvaha!J$77</f>
        <v>0.004127774892098346</v>
      </c>
      <c r="K123" s="72">
        <f>Rozvaha!K123/Rozvaha!K$77</f>
        <v>0.0034806098913094242</v>
      </c>
    </row>
    <row r="124" spans="1:11" s="7" customFormat="1" ht="12.75" outlineLevel="1">
      <c r="A124" s="25" t="s">
        <v>172</v>
      </c>
      <c r="B124" s="26" t="s">
        <v>173</v>
      </c>
      <c r="C124" s="26" t="e">
        <f>Rozvaha!C124/Rozvaha!C$77</f>
        <v>#DIV/0!</v>
      </c>
      <c r="D124" s="74" t="e">
        <f>Rozvaha!D124/Rozvaha!D$77</f>
        <v>#DIV/0!</v>
      </c>
      <c r="E124" s="74" t="e">
        <f>Rozvaha!E124/Rozvaha!E$77</f>
        <v>#DIV/0!</v>
      </c>
      <c r="F124" s="74">
        <f>Rozvaha!F124/Rozvaha!F$77</f>
        <v>0.27092153664058877</v>
      </c>
      <c r="G124" s="74">
        <f>Rozvaha!G124/Rozvaha!G$77</f>
        <v>0.22866506182826934</v>
      </c>
      <c r="H124" s="74">
        <f>Rozvaha!H124/Rozvaha!H$77</f>
        <v>0.21237002282727827</v>
      </c>
      <c r="I124" s="74">
        <f>Rozvaha!I124/Rozvaha!I$77</f>
        <v>0.1238253496976678</v>
      </c>
      <c r="J124" s="74">
        <f>Rozvaha!J124/Rozvaha!J$77</f>
        <v>0.04656220981346194</v>
      </c>
      <c r="K124" s="74">
        <f>Rozvaha!K124/Rozvaha!K$77</f>
        <v>0.12472017601274973</v>
      </c>
    </row>
    <row r="125" spans="1:11" s="7" customFormat="1" ht="12.75" outlineLevel="2">
      <c r="A125" s="15" t="s">
        <v>51</v>
      </c>
      <c r="B125" s="16" t="s">
        <v>174</v>
      </c>
      <c r="C125" s="94" t="e">
        <f>Rozvaha!C125/Rozvaha!C$77</f>
        <v>#DIV/0!</v>
      </c>
      <c r="D125" s="72" t="e">
        <f>Rozvaha!D125/Rozvaha!D$77</f>
        <v>#DIV/0!</v>
      </c>
      <c r="E125" s="72" t="e">
        <f>Rozvaha!E125/Rozvaha!E$77</f>
        <v>#DIV/0!</v>
      </c>
      <c r="F125" s="72">
        <f>Rozvaha!F125/Rozvaha!F$77</f>
        <v>0.14125209519246767</v>
      </c>
      <c r="G125" s="72">
        <f>Rozvaha!G125/Rozvaha!G$77</f>
        <v>0.08551501099005909</v>
      </c>
      <c r="H125" s="72">
        <f>Rozvaha!H125/Rozvaha!H$77</f>
        <v>0.027285202824075885</v>
      </c>
      <c r="I125" s="72">
        <f>Rozvaha!I125/Rozvaha!I$77</f>
        <v>0</v>
      </c>
      <c r="J125" s="72">
        <f>Rozvaha!J125/Rozvaha!J$77</f>
        <v>0</v>
      </c>
      <c r="K125" s="72">
        <f>Rozvaha!K125/Rozvaha!K$77</f>
        <v>0</v>
      </c>
    </row>
    <row r="126" spans="1:11" s="7" customFormat="1" ht="12.75" outlineLevel="2">
      <c r="A126" s="15" t="s">
        <v>53</v>
      </c>
      <c r="B126" s="16" t="s">
        <v>175</v>
      </c>
      <c r="C126" s="94" t="e">
        <f>Rozvaha!C126/Rozvaha!C$77</f>
        <v>#DIV/0!</v>
      </c>
      <c r="D126" s="72" t="e">
        <f>Rozvaha!D126/Rozvaha!D$77</f>
        <v>#DIV/0!</v>
      </c>
      <c r="E126" s="72" t="e">
        <f>Rozvaha!E126/Rozvaha!E$77</f>
        <v>#DIV/0!</v>
      </c>
      <c r="F126" s="72">
        <f>Rozvaha!F126/Rozvaha!F$77</f>
        <v>0.1296694414481211</v>
      </c>
      <c r="G126" s="72">
        <f>Rozvaha!G126/Rozvaha!G$77</f>
        <v>0.14315005083821025</v>
      </c>
      <c r="H126" s="72">
        <f>Rozvaha!H126/Rozvaha!H$77</f>
        <v>0.18508482000320237</v>
      </c>
      <c r="I126" s="72">
        <f>Rozvaha!I126/Rozvaha!I$77</f>
        <v>0.1238253496976678</v>
      </c>
      <c r="J126" s="72">
        <f>Rozvaha!J126/Rozvaha!J$77</f>
        <v>0.04656220981346194</v>
      </c>
      <c r="K126" s="72">
        <f>Rozvaha!K126/Rozvaha!K$77</f>
        <v>0.12472017601274973</v>
      </c>
    </row>
    <row r="127" spans="1:11" s="7" customFormat="1" ht="12.75" outlineLevel="2">
      <c r="A127" s="15" t="s">
        <v>55</v>
      </c>
      <c r="B127" s="16" t="s">
        <v>176</v>
      </c>
      <c r="C127" s="94" t="e">
        <f>Rozvaha!C127/Rozvaha!C$77</f>
        <v>#DIV/0!</v>
      </c>
      <c r="D127" s="72" t="e">
        <f>Rozvaha!D127/Rozvaha!D$77</f>
        <v>#DIV/0!</v>
      </c>
      <c r="E127" s="72" t="e">
        <f>Rozvaha!E127/Rozvaha!E$77</f>
        <v>#DIV/0!</v>
      </c>
      <c r="F127" s="72">
        <f>Rozvaha!F127/Rozvaha!F$77</f>
        <v>0</v>
      </c>
      <c r="G127" s="72">
        <f>Rozvaha!G127/Rozvaha!G$77</f>
        <v>0</v>
      </c>
      <c r="H127" s="72">
        <f>Rozvaha!H127/Rozvaha!H$77</f>
        <v>0</v>
      </c>
      <c r="I127" s="72">
        <f>Rozvaha!I127/Rozvaha!I$77</f>
        <v>0</v>
      </c>
      <c r="J127" s="72">
        <f>Rozvaha!J127/Rozvaha!J$77</f>
        <v>0</v>
      </c>
      <c r="K127" s="72">
        <f>Rozvaha!K127/Rozvaha!K$77</f>
        <v>0</v>
      </c>
    </row>
    <row r="128" spans="1:11" s="7" customFormat="1" ht="12.75">
      <c r="A128" s="22" t="s">
        <v>89</v>
      </c>
      <c r="B128" s="23" t="s">
        <v>177</v>
      </c>
      <c r="C128" s="73" t="e">
        <f>Rozvaha!C128/Rozvaha!C$77</f>
        <v>#DIV/0!</v>
      </c>
      <c r="D128" s="73" t="e">
        <f>Rozvaha!D128/Rozvaha!D$77</f>
        <v>#DIV/0!</v>
      </c>
      <c r="E128" s="73" t="e">
        <f>Rozvaha!E128/Rozvaha!E$77</f>
        <v>#DIV/0!</v>
      </c>
      <c r="F128" s="73">
        <f>Rozvaha!F128/Rozvaha!F$77</f>
        <v>0.001305696787780239</v>
      </c>
      <c r="G128" s="73">
        <f>Rozvaha!G128/Rozvaha!G$77</f>
        <v>0.0009516492604465422</v>
      </c>
      <c r="H128" s="73">
        <f>Rozvaha!H128/Rozvaha!H$77</f>
        <v>0.0005890335475996979</v>
      </c>
      <c r="I128" s="73">
        <f>Rozvaha!I128/Rozvaha!I$77</f>
        <v>0.00010282709825598897</v>
      </c>
      <c r="J128" s="73">
        <f>Rozvaha!J128/Rozvaha!J$77</f>
        <v>0.00012005855265590194</v>
      </c>
      <c r="K128" s="73">
        <f>Rozvaha!K128/Rozvaha!K$77</f>
        <v>0.00014222089957699046</v>
      </c>
    </row>
    <row r="129" spans="1:11" s="7" customFormat="1" ht="12.75" outlineLevel="1">
      <c r="A129" s="25" t="s">
        <v>91</v>
      </c>
      <c r="B129" s="26" t="s">
        <v>119</v>
      </c>
      <c r="C129" s="26" t="e">
        <f>Rozvaha!C129/Rozvaha!C$77</f>
        <v>#DIV/0!</v>
      </c>
      <c r="D129" s="74" t="e">
        <f>Rozvaha!D129/Rozvaha!D$77</f>
        <v>#DIV/0!</v>
      </c>
      <c r="E129" s="74" t="e">
        <f>Rozvaha!E129/Rozvaha!E$77</f>
        <v>#DIV/0!</v>
      </c>
      <c r="F129" s="74">
        <f>Rozvaha!F129/Rozvaha!F$77</f>
        <v>0.001305696787780239</v>
      </c>
      <c r="G129" s="74">
        <f>Rozvaha!G129/Rozvaha!G$77</f>
        <v>0.0009516492604465422</v>
      </c>
      <c r="H129" s="74">
        <f>Rozvaha!H129/Rozvaha!H$77</f>
        <v>0.0005890335475996979</v>
      </c>
      <c r="I129" s="74">
        <f>Rozvaha!I129/Rozvaha!I$77</f>
        <v>0.00010282709825598897</v>
      </c>
      <c r="J129" s="74">
        <f>Rozvaha!J129/Rozvaha!J$77</f>
        <v>0.00012005855265590194</v>
      </c>
      <c r="K129" s="74">
        <f>Rozvaha!K129/Rozvaha!K$77</f>
        <v>0.00014222089957699046</v>
      </c>
    </row>
    <row r="130" spans="1:11" s="7" customFormat="1" ht="12.75" outlineLevel="2">
      <c r="A130" s="15" t="s">
        <v>51</v>
      </c>
      <c r="B130" s="16" t="s">
        <v>178</v>
      </c>
      <c r="C130" s="94" t="e">
        <f>Rozvaha!C130/Rozvaha!C$77</f>
        <v>#DIV/0!</v>
      </c>
      <c r="D130" s="72" t="e">
        <f>Rozvaha!D130/Rozvaha!D$77</f>
        <v>#DIV/0!</v>
      </c>
      <c r="E130" s="72" t="e">
        <f>Rozvaha!E130/Rozvaha!E$77</f>
        <v>#DIV/0!</v>
      </c>
      <c r="F130" s="72">
        <f>Rozvaha!F130/Rozvaha!F$77</f>
        <v>0.001292842846260795</v>
      </c>
      <c r="G130" s="72">
        <f>Rozvaha!G130/Rozvaha!G$77</f>
        <v>0.0009275055169784058</v>
      </c>
      <c r="H130" s="72">
        <f>Rozvaha!H130/Rozvaha!H$77</f>
        <v>0.0004003288961637376</v>
      </c>
      <c r="I130" s="72">
        <f>Rozvaha!I130/Rozvaha!I$77</f>
        <v>2.562901662520717E-05</v>
      </c>
      <c r="J130" s="72">
        <f>Rozvaha!J130/Rozvaha!J$77</f>
        <v>7.665788472904542E-05</v>
      </c>
      <c r="K130" s="72">
        <f>Rozvaha!K130/Rozvaha!K$77</f>
        <v>0.00011226613640741478</v>
      </c>
    </row>
    <row r="131" spans="1:11" s="7" customFormat="1" ht="12.75" outlineLevel="2">
      <c r="A131" s="15" t="s">
        <v>53</v>
      </c>
      <c r="B131" s="16" t="s">
        <v>179</v>
      </c>
      <c r="C131" s="94" t="e">
        <f>Rozvaha!C131/Rozvaha!C$77</f>
        <v>#DIV/0!</v>
      </c>
      <c r="D131" s="72" t="e">
        <f>Rozvaha!D131/Rozvaha!D$77</f>
        <v>#DIV/0!</v>
      </c>
      <c r="E131" s="72" t="e">
        <f>Rozvaha!E131/Rozvaha!E$77</f>
        <v>#DIV/0!</v>
      </c>
      <c r="F131" s="72">
        <f>Rozvaha!F131/Rozvaha!F$77</f>
        <v>1.2853941519443993E-05</v>
      </c>
      <c r="G131" s="72">
        <f>Rozvaha!G131/Rozvaha!G$77</f>
        <v>2.4143743468136345E-05</v>
      </c>
      <c r="H131" s="72">
        <f>Rozvaha!H131/Rozvaha!H$77</f>
        <v>0.00018870465143596026</v>
      </c>
      <c r="I131" s="72">
        <f>Rozvaha!I131/Rozvaha!I$77</f>
        <v>7.71980816307818E-05</v>
      </c>
      <c r="J131" s="72">
        <f>Rozvaha!J131/Rozvaha!J$77</f>
        <v>4.3400667926856515E-05</v>
      </c>
      <c r="K131" s="72">
        <f>Rozvaha!K131/Rozvaha!K$77</f>
        <v>2.9954763169575663E-05</v>
      </c>
    </row>
  </sheetData>
  <sheetProtection password="DE7D" sheet="1"/>
  <mergeCells count="7">
    <mergeCell ref="A7:B7"/>
    <mergeCell ref="A76:B76"/>
    <mergeCell ref="A1:B1"/>
    <mergeCell ref="C1:K1"/>
    <mergeCell ref="A3:B3"/>
    <mergeCell ref="C3:K3"/>
    <mergeCell ref="A5:B5"/>
  </mergeCells>
  <printOptions/>
  <pageMargins left="0.7" right="0.7" top="0.787401575" bottom="0.787401575" header="0.3" footer="0.3"/>
  <pageSetup horizontalDpi="600" verticalDpi="600" orientation="portrait" paperSize="9" scale="65" r:id="rId1"/>
  <rowBreaks count="1" manualBreakCount="1">
    <brk id="7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/>
  </sheetPr>
  <dimension ref="A1:K70"/>
  <sheetViews>
    <sheetView view="pageBreakPreview" zoomScaleSheetLayoutView="100" zoomScalePageLayoutView="0" workbookViewId="0" topLeftCell="A1">
      <selection activeCell="G16" sqref="G16"/>
    </sheetView>
  </sheetViews>
  <sheetFormatPr defaultColWidth="9.140625" defaultRowHeight="12.75"/>
  <cols>
    <col min="1" max="1" width="4.421875" style="0" bestFit="1" customWidth="1"/>
    <col min="2" max="2" width="50.57421875" style="0" bestFit="1" customWidth="1"/>
  </cols>
  <sheetData>
    <row r="1" spans="1:11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  <c r="K1" s="167"/>
    </row>
    <row r="2" spans="1:1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  <c r="K3" s="168"/>
    </row>
    <row r="4" spans="1:11" ht="12.75">
      <c r="A4" s="7"/>
      <c r="B4" s="7"/>
      <c r="C4" s="8"/>
      <c r="D4" s="8"/>
      <c r="E4" s="8"/>
      <c r="F4" s="7"/>
      <c r="G4" s="7"/>
      <c r="H4" s="7"/>
      <c r="I4" s="7"/>
      <c r="J4" s="7"/>
      <c r="K4" s="7"/>
    </row>
    <row r="5" spans="1:11" ht="18.75">
      <c r="A5" s="170" t="s">
        <v>438</v>
      </c>
      <c r="B5" s="170"/>
      <c r="C5" s="170"/>
      <c r="D5" s="7"/>
      <c r="E5" s="7"/>
      <c r="F5" s="7"/>
      <c r="G5" s="7"/>
      <c r="H5" s="7"/>
      <c r="I5" s="7"/>
      <c r="J5" s="7"/>
      <c r="K5" s="7"/>
    </row>
    <row r="6" spans="1:11" ht="12.75">
      <c r="A6" s="10"/>
      <c r="B6" s="10"/>
      <c r="C6" s="12"/>
      <c r="D6" s="12"/>
      <c r="E6" s="12"/>
      <c r="F6" s="10"/>
      <c r="G6" s="10"/>
      <c r="H6" s="10"/>
      <c r="I6" s="10"/>
      <c r="J6" s="10"/>
      <c r="K6" s="10"/>
    </row>
    <row r="7" spans="1:11" ht="12.75">
      <c r="A7" s="169" t="s">
        <v>187</v>
      </c>
      <c r="B7" s="169"/>
      <c r="C7" s="75">
        <v>2000</v>
      </c>
      <c r="D7" s="75">
        <v>2001</v>
      </c>
      <c r="E7" s="75">
        <v>2002</v>
      </c>
      <c r="F7" s="75">
        <v>2003</v>
      </c>
      <c r="G7" s="75">
        <v>2004</v>
      </c>
      <c r="H7" s="75">
        <v>2005</v>
      </c>
      <c r="I7" s="75">
        <v>2006</v>
      </c>
      <c r="J7" s="75">
        <v>2007</v>
      </c>
      <c r="K7" s="75">
        <v>2008</v>
      </c>
    </row>
    <row r="8" spans="1:11" ht="12.75">
      <c r="A8" s="76" t="s">
        <v>188</v>
      </c>
      <c r="B8" s="77" t="s">
        <v>189</v>
      </c>
      <c r="C8" s="88" t="e">
        <f>VZZ!C8/(VZZ!C$8+VZZ!C$12)</f>
        <v>#DIV/0!</v>
      </c>
      <c r="D8" s="88" t="e">
        <f>VZZ!D8/(VZZ!D$8+VZZ!D$12)</f>
        <v>#DIV/0!</v>
      </c>
      <c r="E8" s="88" t="e">
        <f>VZZ!E8/(VZZ!E$8+VZZ!E$12)</f>
        <v>#DIV/0!</v>
      </c>
      <c r="F8" s="88">
        <f>VZZ!F8/(VZZ!F$8+VZZ!F$12)</f>
        <v>0.11179071530315683</v>
      </c>
      <c r="G8" s="88">
        <f>VZZ!G8/(VZZ!G$8+VZZ!G$12)</f>
        <v>0.051260860634970186</v>
      </c>
      <c r="H8" s="88">
        <f>VZZ!H8/(VZZ!H$8+VZZ!H$12)</f>
        <v>0.06269760481832926</v>
      </c>
      <c r="I8" s="88">
        <f>VZZ!I8/(VZZ!I$8+VZZ!I$12)</f>
        <v>0.047524548458116454</v>
      </c>
      <c r="J8" s="88">
        <f>VZZ!J8/(VZZ!J$8+VZZ!J$12)</f>
        <v>0.05045938050454526</v>
      </c>
      <c r="K8" s="88">
        <f>VZZ!K8/(VZZ!K$8+VZZ!K$12)</f>
        <v>0.05714593567596344</v>
      </c>
    </row>
    <row r="9" spans="1:11" ht="12.75">
      <c r="A9" s="78" t="s">
        <v>190</v>
      </c>
      <c r="B9" s="79" t="s">
        <v>191</v>
      </c>
      <c r="C9" s="89" t="e">
        <f>VZZ!C9/(VZZ!C$8+VZZ!C$12)</f>
        <v>#DIV/0!</v>
      </c>
      <c r="D9" s="89" t="e">
        <f>VZZ!D9/(VZZ!D$8+VZZ!D$12)</f>
        <v>#DIV/0!</v>
      </c>
      <c r="E9" s="89" t="e">
        <f>VZZ!E9/(VZZ!E$8+VZZ!E$12)</f>
        <v>#DIV/0!</v>
      </c>
      <c r="F9" s="89">
        <f>VZZ!F9/(VZZ!F$8+VZZ!F$12)</f>
        <v>0.08311863380113156</v>
      </c>
      <c r="G9" s="89">
        <f>VZZ!G9/(VZZ!G$8+VZZ!G$12)</f>
        <v>0.043745383171140746</v>
      </c>
      <c r="H9" s="89">
        <f>VZZ!H9/(VZZ!H$8+VZZ!H$12)</f>
        <v>0.046001416023004796</v>
      </c>
      <c r="I9" s="89">
        <f>VZZ!I9/(VZZ!I$8+VZZ!I$12)</f>
        <v>0.03423791160628826</v>
      </c>
      <c r="J9" s="89">
        <f>VZZ!J9/(VZZ!J$8+VZZ!J$12)</f>
        <v>0.03298180995516537</v>
      </c>
      <c r="K9" s="89">
        <f>VZZ!K9/(VZZ!K$8+VZZ!K$12)</f>
        <v>0.03680611298307581</v>
      </c>
    </row>
    <row r="10" spans="1:11" ht="12.75">
      <c r="A10" s="80" t="s">
        <v>192</v>
      </c>
      <c r="B10" s="52" t="s">
        <v>193</v>
      </c>
      <c r="C10" s="101" t="e">
        <f>VZZ!C10/(VZZ!C$8+VZZ!C$12)</f>
        <v>#DIV/0!</v>
      </c>
      <c r="D10" s="101" t="e">
        <f>VZZ!D10/(VZZ!D$8+VZZ!D$12)</f>
        <v>#DIV/0!</v>
      </c>
      <c r="E10" s="101" t="e">
        <f>VZZ!E10/(VZZ!E$8+VZZ!E$12)</f>
        <v>#DIV/0!</v>
      </c>
      <c r="F10" s="101">
        <f>VZZ!F10/(VZZ!F$8+VZZ!F$12)</f>
        <v>0.028672081502025274</v>
      </c>
      <c r="G10" s="101">
        <f>VZZ!G10/(VZZ!G$8+VZZ!G$12)</f>
        <v>0.007515477463829438</v>
      </c>
      <c r="H10" s="101">
        <f>VZZ!H10/(VZZ!H$8+VZZ!H$12)</f>
        <v>0.016696188795324467</v>
      </c>
      <c r="I10" s="101">
        <f>VZZ!I10/(VZZ!I$8+VZZ!I$12)</f>
        <v>0.013286636851828194</v>
      </c>
      <c r="J10" s="101">
        <f>VZZ!J10/(VZZ!J$8+VZZ!J$12)</f>
        <v>0.017477570549379883</v>
      </c>
      <c r="K10" s="101">
        <f>VZZ!K10/(VZZ!K$8+VZZ!K$12)</f>
        <v>0.020339822692887633</v>
      </c>
    </row>
    <row r="11" spans="1:11" ht="12.75">
      <c r="A11" s="76" t="s">
        <v>194</v>
      </c>
      <c r="B11" s="77" t="s">
        <v>195</v>
      </c>
      <c r="C11" s="88" t="e">
        <f>VZZ!C11/(VZZ!C$8+VZZ!C$12)</f>
        <v>#DIV/0!</v>
      </c>
      <c r="D11" s="88" t="e">
        <f>VZZ!D11/(VZZ!D$8+VZZ!D$12)</f>
        <v>#DIV/0!</v>
      </c>
      <c r="E11" s="88" t="e">
        <f>VZZ!E11/(VZZ!E$8+VZZ!E$12)</f>
        <v>#DIV/0!</v>
      </c>
      <c r="F11" s="88">
        <f>VZZ!F11/(VZZ!F$8+VZZ!F$12)</f>
        <v>0.9083480798922737</v>
      </c>
      <c r="G11" s="88">
        <f>VZZ!G11/(VZZ!G$8+VZZ!G$12)</f>
        <v>0.9734264757425468</v>
      </c>
      <c r="H11" s="88">
        <f>VZZ!H11/(VZZ!H$8+VZZ!H$12)</f>
        <v>0.9626028416124935</v>
      </c>
      <c r="I11" s="88">
        <f>VZZ!I11/(VZZ!I$8+VZZ!I$12)</f>
        <v>0.974630818305062</v>
      </c>
      <c r="J11" s="88">
        <f>VZZ!J11/(VZZ!J$8+VZZ!J$12)</f>
        <v>0.9809886643558817</v>
      </c>
      <c r="K11" s="88">
        <f>VZZ!K11/(VZZ!K$8+VZZ!K$12)</f>
        <v>0.9843414421105986</v>
      </c>
    </row>
    <row r="12" spans="1:11" ht="12.75">
      <c r="A12" s="81" t="s">
        <v>51</v>
      </c>
      <c r="B12" s="82" t="s">
        <v>196</v>
      </c>
      <c r="C12" s="90" t="e">
        <f>VZZ!C12/(VZZ!C$8+VZZ!C$12)</f>
        <v>#DIV/0!</v>
      </c>
      <c r="D12" s="90" t="e">
        <f>VZZ!D12/(VZZ!D$8+VZZ!D$12)</f>
        <v>#DIV/0!</v>
      </c>
      <c r="E12" s="90" t="e">
        <f>VZZ!E12/(VZZ!E$8+VZZ!E$12)</f>
        <v>#DIV/0!</v>
      </c>
      <c r="F12" s="90">
        <f>VZZ!F12/(VZZ!F$8+VZZ!F$12)</f>
        <v>0.8882092846968431</v>
      </c>
      <c r="G12" s="90">
        <f>VZZ!G12/(VZZ!G$8+VZZ!G$12)</f>
        <v>0.9487391393650298</v>
      </c>
      <c r="H12" s="90">
        <f>VZZ!H12/(VZZ!H$8+VZZ!H$12)</f>
        <v>0.9373023951816707</v>
      </c>
      <c r="I12" s="90">
        <f>VZZ!I12/(VZZ!I$8+VZZ!I$12)</f>
        <v>0.9524754515418835</v>
      </c>
      <c r="J12" s="90">
        <f>VZZ!J12/(VZZ!J$8+VZZ!J$12)</f>
        <v>0.9495406194954548</v>
      </c>
      <c r="K12" s="90">
        <f>VZZ!K12/(VZZ!K$8+VZZ!K$12)</f>
        <v>0.9428540643240365</v>
      </c>
    </row>
    <row r="13" spans="1:11" ht="12.75">
      <c r="A13" s="81" t="s">
        <v>53</v>
      </c>
      <c r="B13" s="82" t="s">
        <v>197</v>
      </c>
      <c r="C13" s="90" t="e">
        <f>VZZ!C13/(VZZ!C$8+VZZ!C$12)</f>
        <v>#DIV/0!</v>
      </c>
      <c r="D13" s="90" t="e">
        <f>VZZ!D13/(VZZ!D$8+VZZ!D$12)</f>
        <v>#DIV/0!</v>
      </c>
      <c r="E13" s="90" t="e">
        <f>VZZ!E13/(VZZ!E$8+VZZ!E$12)</f>
        <v>#DIV/0!</v>
      </c>
      <c r="F13" s="90">
        <f>VZZ!F13/(VZZ!F$8+VZZ!F$12)</f>
        <v>6.567260871786496E-05</v>
      </c>
      <c r="G13" s="90">
        <f>VZZ!G13/(VZZ!G$8+VZZ!G$12)</f>
        <v>0.004752340691462746</v>
      </c>
      <c r="H13" s="90">
        <f>VZZ!H13/(VZZ!H$8+VZZ!H$12)</f>
        <v>0.002754719478140661</v>
      </c>
      <c r="I13" s="90">
        <f>VZZ!I13/(VZZ!I$8+VZZ!I$12)</f>
        <v>-9.424612290122482E-05</v>
      </c>
      <c r="J13" s="90">
        <f>VZZ!J13/(VZZ!J$8+VZZ!J$12)</f>
        <v>0.003033893469108244</v>
      </c>
      <c r="K13" s="90">
        <f>VZZ!K13/(VZZ!K$8+VZZ!K$12)</f>
        <v>0.010057667847226429</v>
      </c>
    </row>
    <row r="14" spans="1:11" ht="12.75">
      <c r="A14" s="81" t="s">
        <v>55</v>
      </c>
      <c r="B14" s="82" t="s">
        <v>198</v>
      </c>
      <c r="C14" s="90" t="e">
        <f>VZZ!C14/(VZZ!C$8+VZZ!C$12)</f>
        <v>#DIV/0!</v>
      </c>
      <c r="D14" s="90" t="e">
        <f>VZZ!D14/(VZZ!D$8+VZZ!D$12)</f>
        <v>#DIV/0!</v>
      </c>
      <c r="E14" s="90" t="e">
        <f>VZZ!E14/(VZZ!E$8+VZZ!E$12)</f>
        <v>#DIV/0!</v>
      </c>
      <c r="F14" s="90">
        <f>VZZ!F14/(VZZ!F$8+VZZ!F$12)</f>
        <v>0.020073122586712712</v>
      </c>
      <c r="G14" s="90">
        <f>VZZ!G14/(VZZ!G$8+VZZ!G$12)</f>
        <v>0.019934995686054207</v>
      </c>
      <c r="H14" s="90">
        <f>VZZ!H14/(VZZ!H$8+VZZ!H$12)</f>
        <v>0.022545726952682123</v>
      </c>
      <c r="I14" s="90">
        <f>VZZ!I14/(VZZ!I$8+VZZ!I$12)</f>
        <v>0.02224961288607976</v>
      </c>
      <c r="J14" s="90">
        <f>VZZ!J14/(VZZ!J$8+VZZ!J$12)</f>
        <v>0.028414151391318785</v>
      </c>
      <c r="K14" s="90">
        <f>VZZ!K14/(VZZ!K$8+VZZ!K$12)</f>
        <v>0.031429709939335596</v>
      </c>
    </row>
    <row r="15" spans="1:11" ht="12.75">
      <c r="A15" s="78" t="s">
        <v>199</v>
      </c>
      <c r="B15" s="83" t="s">
        <v>200</v>
      </c>
      <c r="C15" s="89" t="e">
        <f>VZZ!C15/(VZZ!C$8+VZZ!C$12)</f>
        <v>#DIV/0!</v>
      </c>
      <c r="D15" s="89" t="e">
        <f>VZZ!D15/(VZZ!D$8+VZZ!D$12)</f>
        <v>#DIV/0!</v>
      </c>
      <c r="E15" s="89" t="e">
        <f>VZZ!E15/(VZZ!E$8+VZZ!E$12)</f>
        <v>#DIV/0!</v>
      </c>
      <c r="F15" s="89">
        <f>VZZ!F15/(VZZ!F$8+VZZ!F$12)</f>
        <v>0.4904827352023436</v>
      </c>
      <c r="G15" s="89">
        <f>VZZ!G15/(VZZ!G$8+VZZ!G$12)</f>
        <v>0.46520102287369725</v>
      </c>
      <c r="H15" s="89">
        <f>VZZ!H15/(VZZ!H$8+VZZ!H$12)</f>
        <v>0.44601729394122175</v>
      </c>
      <c r="I15" s="89">
        <f>VZZ!I15/(VZZ!I$8+VZZ!I$12)</f>
        <v>0.44562821609359193</v>
      </c>
      <c r="J15" s="89">
        <f>VZZ!J15/(VZZ!J$8+VZZ!J$12)</f>
        <v>0.4872272703503199</v>
      </c>
      <c r="K15" s="89">
        <f>VZZ!K15/(VZZ!K$8+VZZ!K$12)</f>
        <v>0.5025821424131237</v>
      </c>
    </row>
    <row r="16" spans="1:11" ht="12.75">
      <c r="A16" s="81" t="s">
        <v>51</v>
      </c>
      <c r="B16" s="82" t="s">
        <v>201</v>
      </c>
      <c r="C16" s="90" t="e">
        <f>VZZ!C16/(VZZ!C$8+VZZ!C$12)</f>
        <v>#DIV/0!</v>
      </c>
      <c r="D16" s="90" t="e">
        <f>VZZ!D16/(VZZ!D$8+VZZ!D$12)</f>
        <v>#DIV/0!</v>
      </c>
      <c r="E16" s="90" t="e">
        <f>VZZ!E16/(VZZ!E$8+VZZ!E$12)</f>
        <v>#DIV/0!</v>
      </c>
      <c r="F16" s="90">
        <f>VZZ!F16/(VZZ!F$8+VZZ!F$12)</f>
        <v>0.2502872935187992</v>
      </c>
      <c r="G16" s="90">
        <f>VZZ!G16/(VZZ!G$8+VZZ!G$12)</f>
        <v>0.24670814036718894</v>
      </c>
      <c r="H16" s="90">
        <f>VZZ!H16/(VZZ!H$8+VZZ!H$12)</f>
        <v>0.22655802645575981</v>
      </c>
      <c r="I16" s="90">
        <f>VZZ!I16/(VZZ!I$8+VZZ!I$12)</f>
        <v>0.21746787310560312</v>
      </c>
      <c r="J16" s="90">
        <f>VZZ!J16/(VZZ!J$8+VZZ!J$12)</f>
        <v>0.22496467450820687</v>
      </c>
      <c r="K16" s="90">
        <f>VZZ!K16/(VZZ!K$8+VZZ!K$12)</f>
        <v>0.2430470555606915</v>
      </c>
    </row>
    <row r="17" spans="1:11" ht="12.75">
      <c r="A17" s="81" t="s">
        <v>53</v>
      </c>
      <c r="B17" s="82" t="s">
        <v>202</v>
      </c>
      <c r="C17" s="90" t="e">
        <f>VZZ!C17/(VZZ!C$8+VZZ!C$12)</f>
        <v>#DIV/0!</v>
      </c>
      <c r="D17" s="90" t="e">
        <f>VZZ!D17/(VZZ!D$8+VZZ!D$12)</f>
        <v>#DIV/0!</v>
      </c>
      <c r="E17" s="90" t="e">
        <f>VZZ!E17/(VZZ!E$8+VZZ!E$12)</f>
        <v>#DIV/0!</v>
      </c>
      <c r="F17" s="90">
        <f>VZZ!F17/(VZZ!F$8+VZZ!F$12)</f>
        <v>0.24019544168354437</v>
      </c>
      <c r="G17" s="90">
        <f>VZZ!G17/(VZZ!G$8+VZZ!G$12)</f>
        <v>0.2184928825065083</v>
      </c>
      <c r="H17" s="90">
        <f>VZZ!H17/(VZZ!H$8+VZZ!H$12)</f>
        <v>0.21945926748546193</v>
      </c>
      <c r="I17" s="90">
        <f>VZZ!I17/(VZZ!I$8+VZZ!I$12)</f>
        <v>0.22816034298798882</v>
      </c>
      <c r="J17" s="90">
        <f>VZZ!J17/(VZZ!J$8+VZZ!J$12)</f>
        <v>0.262262595842113</v>
      </c>
      <c r="K17" s="90">
        <f>VZZ!K17/(VZZ!K$8+VZZ!K$12)</f>
        <v>0.25953508685243215</v>
      </c>
    </row>
    <row r="18" spans="1:11" ht="12.75">
      <c r="A18" s="80" t="s">
        <v>192</v>
      </c>
      <c r="B18" s="52" t="s">
        <v>203</v>
      </c>
      <c r="C18" s="101" t="e">
        <f>VZZ!C18/(VZZ!C$8+VZZ!C$12)</f>
        <v>#DIV/0!</v>
      </c>
      <c r="D18" s="101" t="e">
        <f>VZZ!D18/(VZZ!D$8+VZZ!D$12)</f>
        <v>#DIV/0!</v>
      </c>
      <c r="E18" s="101" t="e">
        <f>VZZ!E18/(VZZ!E$8+VZZ!E$12)</f>
        <v>#DIV/0!</v>
      </c>
      <c r="F18" s="101">
        <f>VZZ!F18/(VZZ!F$8+VZZ!F$12)</f>
        <v>0.4465374261919554</v>
      </c>
      <c r="G18" s="101">
        <f>VZZ!G18/(VZZ!G$8+VZZ!G$12)</f>
        <v>0.515740930332679</v>
      </c>
      <c r="H18" s="101">
        <f>VZZ!H18/(VZZ!H$8+VZZ!H$12)</f>
        <v>0.5332817364665963</v>
      </c>
      <c r="I18" s="101">
        <f>VZZ!I18/(VZZ!I$8+VZZ!I$12)</f>
        <v>0.5422921911736477</v>
      </c>
      <c r="J18" s="101">
        <f>VZZ!J18/(VZZ!J$8+VZZ!J$12)</f>
        <v>0.5112389645549418</v>
      </c>
      <c r="K18" s="101">
        <f>VZZ!K18/(VZZ!K$8+VZZ!K$12)</f>
        <v>0.5020991223903626</v>
      </c>
    </row>
    <row r="19" spans="1:11" ht="12.75">
      <c r="A19" s="78" t="s">
        <v>89</v>
      </c>
      <c r="B19" s="83" t="s">
        <v>204</v>
      </c>
      <c r="C19" s="83" t="e">
        <f>VZZ!C19/(VZZ!C$8+VZZ!C$12)</f>
        <v>#DIV/0!</v>
      </c>
      <c r="D19" s="83" t="e">
        <f>VZZ!D19/(VZZ!D$8+VZZ!D$12)</f>
        <v>#DIV/0!</v>
      </c>
      <c r="E19" s="83" t="e">
        <f>VZZ!E19/(VZZ!E$8+VZZ!E$12)</f>
        <v>#DIV/0!</v>
      </c>
      <c r="F19" s="83">
        <f>VZZ!F19/(VZZ!F$8+VZZ!F$12)</f>
        <v>0.10138402125551928</v>
      </c>
      <c r="G19" s="83">
        <f>VZZ!G19/(VZZ!G$8+VZZ!G$12)</f>
        <v>0.09700252759199093</v>
      </c>
      <c r="H19" s="83">
        <f>VZZ!H19/(VZZ!H$8+VZZ!H$12)</f>
        <v>0.10176660560519549</v>
      </c>
      <c r="I19" s="83">
        <f>VZZ!I19/(VZZ!I$8+VZZ!I$12)</f>
        <v>0.10138284967064412</v>
      </c>
      <c r="J19" s="83">
        <f>VZZ!J19/(VZZ!J$8+VZZ!J$12)</f>
        <v>0.09368735160831378</v>
      </c>
      <c r="K19" s="83">
        <f>VZZ!K19/(VZZ!K$8+VZZ!K$12)</f>
        <v>0.09694586745639845</v>
      </c>
    </row>
    <row r="20" spans="1:11" ht="12.75">
      <c r="A20" s="81" t="s">
        <v>51</v>
      </c>
      <c r="B20" s="82" t="s">
        <v>205</v>
      </c>
      <c r="C20" s="90" t="e">
        <f>VZZ!C20/(VZZ!C$8+VZZ!C$12)</f>
        <v>#DIV/0!</v>
      </c>
      <c r="D20" s="90" t="e">
        <f>VZZ!D20/(VZZ!D$8+VZZ!D$12)</f>
        <v>#DIV/0!</v>
      </c>
      <c r="E20" s="90" t="e">
        <f>VZZ!E20/(VZZ!E$8+VZZ!E$12)</f>
        <v>#DIV/0!</v>
      </c>
      <c r="F20" s="90">
        <f>VZZ!F20/(VZZ!F$8+VZZ!F$12)</f>
        <v>0.07477715014293933</v>
      </c>
      <c r="G20" s="90">
        <f>VZZ!G20/(VZZ!G$8+VZZ!G$12)</f>
        <v>0.07112736457606951</v>
      </c>
      <c r="H20" s="90">
        <f>VZZ!H20/(VZZ!H$8+VZZ!H$12)</f>
        <v>0.07454560347474257</v>
      </c>
      <c r="I20" s="90">
        <f>VZZ!I20/(VZZ!I$8+VZZ!I$12)</f>
        <v>0.07484057312565533</v>
      </c>
      <c r="J20" s="90">
        <f>VZZ!J20/(VZZ!J$8+VZZ!J$12)</f>
        <v>0.06834433681772767</v>
      </c>
      <c r="K20" s="90">
        <f>VZZ!K20/(VZZ!K$8+VZZ!K$12)</f>
        <v>0.06998141495028579</v>
      </c>
    </row>
    <row r="21" spans="1:11" ht="12.75">
      <c r="A21" s="81" t="s">
        <v>53</v>
      </c>
      <c r="B21" s="82" t="s">
        <v>206</v>
      </c>
      <c r="C21" s="90" t="e">
        <f>VZZ!C21/(VZZ!C$8+VZZ!C$12)</f>
        <v>#DIV/0!</v>
      </c>
      <c r="D21" s="90" t="e">
        <f>VZZ!D21/(VZZ!D$8+VZZ!D$12)</f>
        <v>#DIV/0!</v>
      </c>
      <c r="E21" s="90" t="e">
        <f>VZZ!E21/(VZZ!E$8+VZZ!E$12)</f>
        <v>#DIV/0!</v>
      </c>
      <c r="F21" s="90">
        <f>VZZ!F21/(VZZ!F$8+VZZ!F$12)</f>
        <v>2.5110115098007194E-05</v>
      </c>
      <c r="G21" s="90">
        <f>VZZ!G21/(VZZ!G$8+VZZ!G$12)</f>
        <v>2.704668209600331E-05</v>
      </c>
      <c r="H21" s="90">
        <f>VZZ!H21/(VZZ!H$8+VZZ!H$12)</f>
        <v>1.8338307854037462E-05</v>
      </c>
      <c r="I21" s="90">
        <f>VZZ!I21/(VZZ!I$8+VZZ!I$12)</f>
        <v>2.3616882794355475E-05</v>
      </c>
      <c r="J21" s="90">
        <f>VZZ!J21/(VZZ!J$8+VZZ!J$12)</f>
        <v>2.496746254152401E-05</v>
      </c>
      <c r="K21" s="90">
        <f>VZZ!K21/(VZZ!K$8+VZZ!K$12)</f>
        <v>7.013226307249444E-06</v>
      </c>
    </row>
    <row r="22" spans="1:11" ht="12.75">
      <c r="A22" s="81" t="s">
        <v>55</v>
      </c>
      <c r="B22" s="82" t="s">
        <v>207</v>
      </c>
      <c r="C22" s="90" t="e">
        <f>VZZ!C22/(VZZ!C$8+VZZ!C$12)</f>
        <v>#DIV/0!</v>
      </c>
      <c r="D22" s="90" t="e">
        <f>VZZ!D22/(VZZ!D$8+VZZ!D$12)</f>
        <v>#DIV/0!</v>
      </c>
      <c r="E22" s="90" t="e">
        <f>VZZ!E22/(VZZ!E$8+VZZ!E$12)</f>
        <v>#DIV/0!</v>
      </c>
      <c r="F22" s="90">
        <f>VZZ!F22/(VZZ!F$8+VZZ!F$12)</f>
        <v>0.02544852218763572</v>
      </c>
      <c r="G22" s="90">
        <f>VZZ!G22/(VZZ!G$8+VZZ!G$12)</f>
        <v>0.024584797632747103</v>
      </c>
      <c r="H22" s="90">
        <f>VZZ!H22/(VZZ!H$8+VZZ!H$12)</f>
        <v>0.02590553418038996</v>
      </c>
      <c r="I22" s="90">
        <f>VZZ!I22/(VZZ!I$8+VZZ!I$12)</f>
        <v>0.025245562074061215</v>
      </c>
      <c r="J22" s="90">
        <f>VZZ!J22/(VZZ!J$8+VZZ!J$12)</f>
        <v>0.02361928891834433</v>
      </c>
      <c r="K22" s="90">
        <f>VZZ!K22/(VZZ!K$8+VZZ!K$12)</f>
        <v>0.024036558036041607</v>
      </c>
    </row>
    <row r="23" spans="1:11" ht="12.75">
      <c r="A23" s="81" t="s">
        <v>57</v>
      </c>
      <c r="B23" s="82" t="s">
        <v>208</v>
      </c>
      <c r="C23" s="90" t="e">
        <f>VZZ!C23/(VZZ!C$8+VZZ!C$12)</f>
        <v>#DIV/0!</v>
      </c>
      <c r="D23" s="90" t="e">
        <f>VZZ!D23/(VZZ!D$8+VZZ!D$12)</f>
        <v>#DIV/0!</v>
      </c>
      <c r="E23" s="90" t="e">
        <f>VZZ!E23/(VZZ!E$8+VZZ!E$12)</f>
        <v>#DIV/0!</v>
      </c>
      <c r="F23" s="90">
        <f>VZZ!F23/(VZZ!F$8+VZZ!F$12)</f>
        <v>0.001133238809846217</v>
      </c>
      <c r="G23" s="90">
        <f>VZZ!G23/(VZZ!G$8+VZZ!G$12)</f>
        <v>0.0012633187010783193</v>
      </c>
      <c r="H23" s="90">
        <f>VZZ!H23/(VZZ!H$8+VZZ!H$12)</f>
        <v>0.0012971296422089164</v>
      </c>
      <c r="I23" s="90">
        <f>VZZ!I23/(VZZ!I$8+VZZ!I$12)</f>
        <v>0.001273097588133225</v>
      </c>
      <c r="J23" s="90">
        <f>VZZ!J23/(VZZ!J$8+VZZ!J$12)</f>
        <v>0.0016987584097002476</v>
      </c>
      <c r="K23" s="90">
        <f>VZZ!K23/(VZZ!K$8+VZZ!K$12)</f>
        <v>0.0029208812437638075</v>
      </c>
    </row>
    <row r="24" spans="1:11" ht="12.75">
      <c r="A24" s="78" t="s">
        <v>116</v>
      </c>
      <c r="B24" s="79" t="s">
        <v>209</v>
      </c>
      <c r="C24" s="89" t="e">
        <f>VZZ!C24/(VZZ!C$8+VZZ!C$12)</f>
        <v>#DIV/0!</v>
      </c>
      <c r="D24" s="89" t="e">
        <f>VZZ!D24/(VZZ!D$8+VZZ!D$12)</f>
        <v>#DIV/0!</v>
      </c>
      <c r="E24" s="89" t="e">
        <f>VZZ!E24/(VZZ!E$8+VZZ!E$12)</f>
        <v>#DIV/0!</v>
      </c>
      <c r="F24" s="89">
        <f>VZZ!F24/(VZZ!F$8+VZZ!F$12)</f>
        <v>0.003167930751710892</v>
      </c>
      <c r="G24" s="89">
        <f>VZZ!G24/(VZZ!G$8+VZZ!G$12)</f>
        <v>0.0023924381295214693</v>
      </c>
      <c r="H24" s="89">
        <f>VZZ!H24/(VZZ!H$8+VZZ!H$12)</f>
        <v>0.0024912591219709893</v>
      </c>
      <c r="I24" s="89">
        <f>VZZ!I24/(VZZ!I$8+VZZ!I$12)</f>
        <v>0.001651262923877842</v>
      </c>
      <c r="J24" s="89">
        <f>VZZ!J24/(VZZ!J$8+VZZ!J$12)</f>
        <v>0.0007617156697043284</v>
      </c>
      <c r="K24" s="89">
        <f>VZZ!K24/(VZZ!K$8+VZZ!K$12)</f>
        <v>0.0011372902806246871</v>
      </c>
    </row>
    <row r="25" spans="1:11" ht="12.75">
      <c r="A25" s="78" t="s">
        <v>210</v>
      </c>
      <c r="B25" s="79" t="s">
        <v>211</v>
      </c>
      <c r="C25" s="89" t="e">
        <f>VZZ!C25/(VZZ!C$8+VZZ!C$12)</f>
        <v>#DIV/0!</v>
      </c>
      <c r="D25" s="89" t="e">
        <f>VZZ!D25/(VZZ!D$8+VZZ!D$12)</f>
        <v>#DIV/0!</v>
      </c>
      <c r="E25" s="89" t="e">
        <f>VZZ!E25/(VZZ!E$8+VZZ!E$12)</f>
        <v>#DIV/0!</v>
      </c>
      <c r="F25" s="89">
        <f>VZZ!F25/(VZZ!F$8+VZZ!F$12)</f>
        <v>0.08422270624651779</v>
      </c>
      <c r="G25" s="89">
        <f>VZZ!G25/(VZZ!G$8+VZZ!G$12)</f>
        <v>0.10317338721032407</v>
      </c>
      <c r="H25" s="89">
        <f>VZZ!H25/(VZZ!H$8+VZZ!H$12)</f>
        <v>0.09927213727935004</v>
      </c>
      <c r="I25" s="89">
        <f>VZZ!I25/(VZZ!I$8+VZZ!I$12)</f>
        <v>0.10864681239611801</v>
      </c>
      <c r="J25" s="89">
        <f>VZZ!J25/(VZZ!J$8+VZZ!J$12)</f>
        <v>0.08938226752552889</v>
      </c>
      <c r="K25" s="89">
        <f>VZZ!K25/(VZZ!K$8+VZZ!K$12)</f>
        <v>0.09238625025104162</v>
      </c>
    </row>
    <row r="26" spans="1:11" ht="12.75">
      <c r="A26" s="76" t="s">
        <v>212</v>
      </c>
      <c r="B26" s="84" t="s">
        <v>213</v>
      </c>
      <c r="C26" s="88" t="e">
        <f>VZZ!C26/(VZZ!C$8+VZZ!C$12)</f>
        <v>#DIV/0!</v>
      </c>
      <c r="D26" s="88" t="e">
        <f>VZZ!D26/(VZZ!D$8+VZZ!D$12)</f>
        <v>#DIV/0!</v>
      </c>
      <c r="E26" s="88" t="e">
        <f>VZZ!E26/(VZZ!E$8+VZZ!E$12)</f>
        <v>#DIV/0!</v>
      </c>
      <c r="F26" s="88">
        <f>VZZ!F26/(VZZ!F$8+VZZ!F$12)</f>
        <v>0.012720301421821636</v>
      </c>
      <c r="G26" s="88">
        <f>VZZ!G26/(VZZ!G$8+VZZ!G$12)</f>
        <v>0.009218702494292753</v>
      </c>
      <c r="H26" s="88">
        <f>VZZ!H26/(VZZ!H$8+VZZ!H$12)</f>
        <v>0.011217619323930773</v>
      </c>
      <c r="I26" s="88">
        <f>VZZ!I26/(VZZ!I$8+VZZ!I$12)</f>
        <v>0.011209162996270968</v>
      </c>
      <c r="J26" s="88">
        <f>VZZ!J26/(VZZ!J$8+VZZ!J$12)</f>
        <v>0.014675250295344276</v>
      </c>
      <c r="K26" s="88">
        <f>VZZ!K26/(VZZ!K$8+VZZ!K$12)</f>
        <v>0.014136687780728291</v>
      </c>
    </row>
    <row r="27" spans="1:11" ht="12.75">
      <c r="A27" s="81" t="s">
        <v>51</v>
      </c>
      <c r="B27" s="82" t="s">
        <v>214</v>
      </c>
      <c r="C27" s="90" t="e">
        <f>VZZ!C27/(VZZ!C$8+VZZ!C$12)</f>
        <v>#DIV/0!</v>
      </c>
      <c r="D27" s="90" t="e">
        <f>VZZ!D27/(VZZ!D$8+VZZ!D$12)</f>
        <v>#DIV/0!</v>
      </c>
      <c r="E27" s="90" t="e">
        <f>VZZ!E27/(VZZ!E$8+VZZ!E$12)</f>
        <v>#DIV/0!</v>
      </c>
      <c r="F27" s="90">
        <f>VZZ!F27/(VZZ!F$8+VZZ!F$12)</f>
        <v>0.004679269948513641</v>
      </c>
      <c r="G27" s="90">
        <f>VZZ!G27/(VZZ!G$8+VZZ!G$12)</f>
        <v>0.005010875152674543</v>
      </c>
      <c r="H27" s="90">
        <f>VZZ!H27/(VZZ!H$8+VZZ!H$12)</f>
        <v>0.003848981589714288</v>
      </c>
      <c r="I27" s="90">
        <f>VZZ!I27/(VZZ!I$8+VZZ!I$12)</f>
        <v>0.005514615935240736</v>
      </c>
      <c r="J27" s="90">
        <f>VZZ!J27/(VZZ!J$8+VZZ!J$12)</f>
        <v>0.002714587364827198</v>
      </c>
      <c r="K27" s="90">
        <f>VZZ!K27/(VZZ!K$8+VZZ!K$12)</f>
        <v>0.002974436790110076</v>
      </c>
    </row>
    <row r="28" spans="1:11" ht="12.75">
      <c r="A28" s="81" t="s">
        <v>53</v>
      </c>
      <c r="B28" s="82" t="s">
        <v>215</v>
      </c>
      <c r="C28" s="90" t="e">
        <f>VZZ!C28/(VZZ!C$8+VZZ!C$12)</f>
        <v>#DIV/0!</v>
      </c>
      <c r="D28" s="90" t="e">
        <f>VZZ!D28/(VZZ!D$8+VZZ!D$12)</f>
        <v>#DIV/0!</v>
      </c>
      <c r="E28" s="90" t="e">
        <f>VZZ!E28/(VZZ!E$8+VZZ!E$12)</f>
        <v>#DIV/0!</v>
      </c>
      <c r="F28" s="90">
        <f>VZZ!F28/(VZZ!F$8+VZZ!F$12)</f>
        <v>0.008041031473307996</v>
      </c>
      <c r="G28" s="90">
        <f>VZZ!G28/(VZZ!G$8+VZZ!G$12)</f>
        <v>0.004207827341618209</v>
      </c>
      <c r="H28" s="90">
        <f>VZZ!H28/(VZZ!H$8+VZZ!H$12)</f>
        <v>0.007368637734216486</v>
      </c>
      <c r="I28" s="90">
        <f>VZZ!I28/(VZZ!I$8+VZZ!I$12)</f>
        <v>0.0056945470610302315</v>
      </c>
      <c r="J28" s="90">
        <f>VZZ!J28/(VZZ!J$8+VZZ!J$12)</f>
        <v>0.011960662930517077</v>
      </c>
      <c r="K28" s="90">
        <f>VZZ!K28/(VZZ!K$8+VZZ!K$12)</f>
        <v>0.011162250990618216</v>
      </c>
    </row>
    <row r="29" spans="1:11" ht="12.75">
      <c r="A29" s="78" t="s">
        <v>216</v>
      </c>
      <c r="B29" s="79" t="s">
        <v>217</v>
      </c>
      <c r="C29" s="89" t="e">
        <f>VZZ!C29/(VZZ!C$8+VZZ!C$12)</f>
        <v>#DIV/0!</v>
      </c>
      <c r="D29" s="89" t="e">
        <f>VZZ!D29/(VZZ!D$8+VZZ!D$12)</f>
        <v>#DIV/0!</v>
      </c>
      <c r="E29" s="89" t="e">
        <f>VZZ!E29/(VZZ!E$8+VZZ!E$12)</f>
        <v>#DIV/0!</v>
      </c>
      <c r="F29" s="89">
        <f>VZZ!F29/(VZZ!F$8+VZZ!F$12)</f>
        <v>0.012903701839402851</v>
      </c>
      <c r="G29" s="89">
        <f>VZZ!G29/(VZZ!G$8+VZZ!G$12)</f>
        <v>0.0126832233726608</v>
      </c>
      <c r="H29" s="89">
        <f>VZZ!H29/(VZZ!H$8+VZZ!H$12)</f>
        <v>0.015641659684101254</v>
      </c>
      <c r="I29" s="89">
        <f>VZZ!I29/(VZZ!I$8+VZZ!I$12)</f>
        <v>0.016535360488467987</v>
      </c>
      <c r="J29" s="89">
        <f>VZZ!J29/(VZZ!J$8+VZZ!J$12)</f>
        <v>0.01735238646635919</v>
      </c>
      <c r="K29" s="89">
        <f>VZZ!K29/(VZZ!K$8+VZZ!K$12)</f>
        <v>0.022881862202854382</v>
      </c>
    </row>
    <row r="30" spans="1:11" ht="12.75">
      <c r="A30" s="81" t="s">
        <v>51</v>
      </c>
      <c r="B30" s="82" t="s">
        <v>218</v>
      </c>
      <c r="C30" s="90" t="e">
        <f>VZZ!C30/(VZZ!C$8+VZZ!C$12)</f>
        <v>#DIV/0!</v>
      </c>
      <c r="D30" s="90" t="e">
        <f>VZZ!D30/(VZZ!D$8+VZZ!D$12)</f>
        <v>#DIV/0!</v>
      </c>
      <c r="E30" s="90" t="e">
        <f>VZZ!E30/(VZZ!E$8+VZZ!E$12)</f>
        <v>#DIV/0!</v>
      </c>
      <c r="F30" s="90">
        <f>VZZ!F30/(VZZ!F$8+VZZ!F$12)</f>
        <v>0.004138243545517347</v>
      </c>
      <c r="G30" s="90">
        <f>VZZ!G30/(VZZ!G$8+VZZ!G$12)</f>
        <v>0.007756749777938785</v>
      </c>
      <c r="H30" s="90">
        <f>VZZ!H30/(VZZ!H$8+VZZ!H$12)</f>
        <v>0.006077850090140424</v>
      </c>
      <c r="I30" s="90">
        <f>VZZ!I30/(VZZ!I$8+VZZ!I$12)</f>
        <v>0.006522761619524786</v>
      </c>
      <c r="J30" s="90">
        <f>VZZ!J30/(VZZ!J$8+VZZ!J$12)</f>
        <v>0.0013811861569845852</v>
      </c>
      <c r="K30" s="90">
        <f>VZZ!K30/(VZZ!K$8+VZZ!K$12)</f>
        <v>0.004701093106954889</v>
      </c>
    </row>
    <row r="31" spans="1:11" ht="12.75">
      <c r="A31" s="81" t="s">
        <v>53</v>
      </c>
      <c r="B31" s="82" t="s">
        <v>219</v>
      </c>
      <c r="C31" s="90" t="e">
        <f>VZZ!C31/(VZZ!C$8+VZZ!C$12)</f>
        <v>#DIV/0!</v>
      </c>
      <c r="D31" s="90" t="e">
        <f>VZZ!D31/(VZZ!D$8+VZZ!D$12)</f>
        <v>#DIV/0!</v>
      </c>
      <c r="E31" s="90" t="e">
        <f>VZZ!E31/(VZZ!E$8+VZZ!E$12)</f>
        <v>#DIV/0!</v>
      </c>
      <c r="F31" s="90">
        <f>VZZ!F31/(VZZ!F$8+VZZ!F$12)</f>
        <v>0.008765458293885503</v>
      </c>
      <c r="G31" s="90">
        <f>VZZ!G31/(VZZ!G$8+VZZ!G$12)</f>
        <v>0.004926473594722015</v>
      </c>
      <c r="H31" s="90">
        <f>VZZ!H31/(VZZ!H$8+VZZ!H$12)</f>
        <v>0.009563809593960828</v>
      </c>
      <c r="I31" s="90">
        <f>VZZ!I31/(VZZ!I$8+VZZ!I$12)</f>
        <v>0.010012598868943201</v>
      </c>
      <c r="J31" s="90">
        <f>VZZ!J31/(VZZ!J$8+VZZ!J$12)</f>
        <v>0.015971200309374604</v>
      </c>
      <c r="K31" s="90">
        <f>VZZ!K31/(VZZ!K$8+VZZ!K$12)</f>
        <v>0.018180769095899493</v>
      </c>
    </row>
    <row r="32" spans="1:11" ht="12.75">
      <c r="A32" s="78" t="s">
        <v>220</v>
      </c>
      <c r="B32" s="79" t="s">
        <v>221</v>
      </c>
      <c r="C32" s="89" t="e">
        <f>VZZ!C32/(VZZ!C$8+VZZ!C$12)</f>
        <v>#DIV/0!</v>
      </c>
      <c r="D32" s="89" t="e">
        <f>VZZ!D32/(VZZ!D$8+VZZ!D$12)</f>
        <v>#DIV/0!</v>
      </c>
      <c r="E32" s="89" t="e">
        <f>VZZ!E32/(VZZ!E$8+VZZ!E$12)</f>
        <v>#DIV/0!</v>
      </c>
      <c r="F32" s="89">
        <f>VZZ!F32/(VZZ!F$8+VZZ!F$12)</f>
        <v>0.003984588956590695</v>
      </c>
      <c r="G32" s="89">
        <f>VZZ!G32/(VZZ!G$8+VZZ!G$12)</f>
        <v>0.014193860116787574</v>
      </c>
      <c r="H32" s="89">
        <f>VZZ!H32/(VZZ!H$8+VZZ!H$12)</f>
        <v>-0.014978882674409916</v>
      </c>
      <c r="I32" s="89">
        <f>VZZ!I32/(VZZ!I$8+VZZ!I$12)</f>
        <v>-0.01924429074773929</v>
      </c>
      <c r="J32" s="89">
        <f>VZZ!J32/(VZZ!J$8+VZZ!J$12)</f>
        <v>-0.004303766355595201</v>
      </c>
      <c r="K32" s="89">
        <f>VZZ!K32/(VZZ!K$8+VZZ!K$12)</f>
        <v>-0.014113735403722748</v>
      </c>
    </row>
    <row r="33" spans="1:11" ht="12.75">
      <c r="A33" s="55"/>
      <c r="B33" s="82" t="s">
        <v>222</v>
      </c>
      <c r="C33" s="90" t="e">
        <f>VZZ!C33/(VZZ!C$8+VZZ!C$12)</f>
        <v>#DIV/0!</v>
      </c>
      <c r="D33" s="90" t="e">
        <f>VZZ!D33/(VZZ!D$8+VZZ!D$12)</f>
        <v>#DIV/0!</v>
      </c>
      <c r="E33" s="90" t="e">
        <f>VZZ!E33/(VZZ!E$8+VZZ!E$12)</f>
        <v>#DIV/0!</v>
      </c>
      <c r="F33" s="90">
        <f>VZZ!F33/(VZZ!F$8+VZZ!F$12)</f>
        <v>0</v>
      </c>
      <c r="G33" s="90">
        <f>VZZ!G33/(VZZ!G$8+VZZ!G$12)</f>
        <v>0</v>
      </c>
      <c r="H33" s="90">
        <f>VZZ!H33/(VZZ!H$8+VZZ!H$12)</f>
        <v>0</v>
      </c>
      <c r="I33" s="90">
        <f>VZZ!I33/(VZZ!I$8+VZZ!I$12)</f>
        <v>0</v>
      </c>
      <c r="J33" s="90">
        <f>VZZ!J33/(VZZ!J$8+VZZ!J$12)</f>
        <v>0</v>
      </c>
      <c r="K33" s="90">
        <f>VZZ!K33/(VZZ!K$8+VZZ!K$12)</f>
        <v>0</v>
      </c>
    </row>
    <row r="34" spans="1:11" ht="12.75">
      <c r="A34" s="76" t="s">
        <v>223</v>
      </c>
      <c r="B34" s="84" t="s">
        <v>224</v>
      </c>
      <c r="C34" s="88" t="e">
        <f>VZZ!C34/(VZZ!C$8+VZZ!C$12)</f>
        <v>#DIV/0!</v>
      </c>
      <c r="D34" s="88" t="e">
        <f>VZZ!D34/(VZZ!D$8+VZZ!D$12)</f>
        <v>#DIV/0!</v>
      </c>
      <c r="E34" s="88" t="e">
        <f>VZZ!E34/(VZZ!E$8+VZZ!E$12)</f>
        <v>#DIV/0!</v>
      </c>
      <c r="F34" s="88">
        <f>VZZ!F34/(VZZ!F$8+VZZ!F$12)</f>
        <v>0.01581357786979884</v>
      </c>
      <c r="G34" s="88">
        <f>VZZ!G34/(VZZ!G$8+VZZ!G$12)</f>
        <v>0.006038808170452646</v>
      </c>
      <c r="H34" s="88">
        <f>VZZ!H34/(VZZ!H$8+VZZ!H$12)</f>
        <v>0.004315385886135307</v>
      </c>
      <c r="I34" s="88">
        <f>VZZ!I34/(VZZ!I$8+VZZ!I$12)</f>
        <v>0.007486256634775756</v>
      </c>
      <c r="J34" s="88">
        <f>VZZ!J34/(VZZ!J$8+VZZ!J$12)</f>
        <v>0.007039992187958387</v>
      </c>
      <c r="K34" s="88">
        <f>VZZ!K34/(VZZ!K$8+VZZ!K$12)</f>
        <v>0.005527697462168426</v>
      </c>
    </row>
    <row r="35" spans="1:11" ht="12.75">
      <c r="A35" s="78" t="s">
        <v>225</v>
      </c>
      <c r="B35" s="79" t="s">
        <v>226</v>
      </c>
      <c r="C35" s="89" t="e">
        <f>VZZ!C35/(VZZ!C$8+VZZ!C$12)</f>
        <v>#DIV/0!</v>
      </c>
      <c r="D35" s="89" t="e">
        <f>VZZ!D35/(VZZ!D$8+VZZ!D$12)</f>
        <v>#DIV/0!</v>
      </c>
      <c r="E35" s="89" t="e">
        <f>VZZ!E35/(VZZ!E$8+VZZ!E$12)</f>
        <v>#DIV/0!</v>
      </c>
      <c r="F35" s="89">
        <f>VZZ!F35/(VZZ!F$8+VZZ!F$12)</f>
        <v>0.012699247556085615</v>
      </c>
      <c r="G35" s="89">
        <f>VZZ!G35/(VZZ!G$8+VZZ!G$12)</f>
        <v>0.0120599564484779</v>
      </c>
      <c r="H35" s="89">
        <f>VZZ!H35/(VZZ!H$8+VZZ!H$12)</f>
        <v>0.026314554855151055</v>
      </c>
      <c r="I35" s="89">
        <f>VZZ!I35/(VZZ!I$8+VZZ!I$12)</f>
        <v>0.010796015152887212</v>
      </c>
      <c r="J35" s="89">
        <f>VZZ!J35/(VZZ!J$8+VZZ!J$12)</f>
        <v>0.012371238981199916</v>
      </c>
      <c r="K35" s="89">
        <f>VZZ!K35/(VZZ!K$8+VZZ!K$12)</f>
        <v>0.01158036679173587</v>
      </c>
    </row>
    <row r="36" spans="1:11" ht="12.75">
      <c r="A36" s="76" t="s">
        <v>227</v>
      </c>
      <c r="B36" s="84" t="s">
        <v>228</v>
      </c>
      <c r="C36" s="88" t="e">
        <f>VZZ!C36/(VZZ!C$8+VZZ!C$12)</f>
        <v>#DIV/0!</v>
      </c>
      <c r="D36" s="88" t="e">
        <f>VZZ!D36/(VZZ!D$8+VZZ!D$12)</f>
        <v>#DIV/0!</v>
      </c>
      <c r="E36" s="88" t="e">
        <f>VZZ!E36/(VZZ!E$8+VZZ!E$12)</f>
        <v>#DIV/0!</v>
      </c>
      <c r="F36" s="88">
        <f>VZZ!F36/(VZZ!F$8+VZZ!F$12)</f>
        <v>0</v>
      </c>
      <c r="G36" s="88">
        <f>VZZ!G36/(VZZ!G$8+VZZ!G$12)</f>
        <v>0</v>
      </c>
      <c r="H36" s="88">
        <f>VZZ!H36/(VZZ!H$8+VZZ!H$12)</f>
        <v>0</v>
      </c>
      <c r="I36" s="88">
        <f>VZZ!I36/(VZZ!I$8+VZZ!I$12)</f>
        <v>0</v>
      </c>
      <c r="J36" s="88">
        <f>VZZ!J36/(VZZ!J$8+VZZ!J$12)</f>
        <v>0</v>
      </c>
      <c r="K36" s="88">
        <f>VZZ!K36/(VZZ!K$8+VZZ!K$12)</f>
        <v>0</v>
      </c>
    </row>
    <row r="37" spans="1:11" ht="12.75">
      <c r="A37" s="78" t="s">
        <v>188</v>
      </c>
      <c r="B37" s="79" t="s">
        <v>229</v>
      </c>
      <c r="C37" s="89" t="e">
        <f>VZZ!C37/(VZZ!C$8+VZZ!C$12)</f>
        <v>#DIV/0!</v>
      </c>
      <c r="D37" s="89" t="e">
        <f>VZZ!D37/(VZZ!D$8+VZZ!D$12)</f>
        <v>#DIV/0!</v>
      </c>
      <c r="E37" s="89" t="e">
        <f>VZZ!E37/(VZZ!E$8+VZZ!E$12)</f>
        <v>#DIV/0!</v>
      </c>
      <c r="F37" s="89">
        <f>VZZ!F37/(VZZ!F$8+VZZ!F$12)</f>
        <v>0</v>
      </c>
      <c r="G37" s="89">
        <f>VZZ!G37/(VZZ!G$8+VZZ!G$12)</f>
        <v>0</v>
      </c>
      <c r="H37" s="89">
        <f>VZZ!H37/(VZZ!H$8+VZZ!H$12)</f>
        <v>0</v>
      </c>
      <c r="I37" s="89">
        <f>VZZ!I37/(VZZ!I$8+VZZ!I$12)</f>
        <v>0</v>
      </c>
      <c r="J37" s="89">
        <f>VZZ!J37/(VZZ!J$8+VZZ!J$12)</f>
        <v>0</v>
      </c>
      <c r="K37" s="89">
        <f>VZZ!K37/(VZZ!K$8+VZZ!K$12)</f>
        <v>0</v>
      </c>
    </row>
    <row r="38" spans="1:11" ht="12.75">
      <c r="A38" s="52" t="s">
        <v>230</v>
      </c>
      <c r="B38" s="85" t="s">
        <v>231</v>
      </c>
      <c r="C38" s="101" t="e">
        <f>VZZ!C38/(VZZ!C$8+VZZ!C$12)</f>
        <v>#DIV/0!</v>
      </c>
      <c r="D38" s="101" t="e">
        <f>VZZ!D38/(VZZ!D$8+VZZ!D$12)</f>
        <v>#DIV/0!</v>
      </c>
      <c r="E38" s="101" t="e">
        <f>VZZ!E38/(VZZ!E$8+VZZ!E$12)</f>
        <v>#DIV/0!</v>
      </c>
      <c r="F38" s="101">
        <f>VZZ!F38/(VZZ!F$8+VZZ!F$12)</f>
        <v>0.2567091088777488</v>
      </c>
      <c r="G38" s="101">
        <f>VZZ!G38/(VZZ!G$8+VZZ!G$12)</f>
        <v>0.28949304812766163</v>
      </c>
      <c r="H38" s="101">
        <f>VZZ!H38/(VZZ!H$8+VZZ!H$12)</f>
        <v>0.3183074078053034</v>
      </c>
      <c r="I38" s="101">
        <f>VZZ!I38/(VZZ!I$8+VZZ!I$12)</f>
        <v>0.34121960092043846</v>
      </c>
      <c r="J38" s="101">
        <f>VZZ!J38/(VZZ!J$8+VZZ!J$12)</f>
        <v>0.3237030131427336</v>
      </c>
      <c r="K38" s="101">
        <f>VZZ!K38/(VZZ!K$8+VZZ!K$12)</f>
        <v>0.31094560605432703</v>
      </c>
    </row>
    <row r="39" spans="1:11" ht="12.75">
      <c r="A39" s="76" t="s">
        <v>232</v>
      </c>
      <c r="B39" s="84" t="s">
        <v>233</v>
      </c>
      <c r="C39" s="88" t="e">
        <f>VZZ!C39/(VZZ!C$8+VZZ!C$12)</f>
        <v>#DIV/0!</v>
      </c>
      <c r="D39" s="88" t="e">
        <f>VZZ!D39/(VZZ!D$8+VZZ!D$12)</f>
        <v>#DIV/0!</v>
      </c>
      <c r="E39" s="88" t="e">
        <f>VZZ!E39/(VZZ!E$8+VZZ!E$12)</f>
        <v>#DIV/0!</v>
      </c>
      <c r="F39" s="88">
        <f>VZZ!F39/(VZZ!F$8+VZZ!F$12)</f>
        <v>0.07368070730944827</v>
      </c>
      <c r="G39" s="88">
        <f>VZZ!G39/(VZZ!G$8+VZZ!G$12)</f>
        <v>0.04993453907442117</v>
      </c>
      <c r="H39" s="88">
        <f>VZZ!H39/(VZZ!H$8+VZZ!H$12)</f>
        <v>2.9799750262810876E-06</v>
      </c>
      <c r="I39" s="88">
        <f>VZZ!I39/(VZZ!I$8+VZZ!I$12)</f>
        <v>0.0015889733955077295</v>
      </c>
      <c r="J39" s="88">
        <f>VZZ!J39/(VZZ!J$8+VZZ!J$12)</f>
        <v>0</v>
      </c>
      <c r="K39" s="88">
        <f>VZZ!K39/(VZZ!K$8+VZZ!K$12)</f>
        <v>0</v>
      </c>
    </row>
    <row r="40" spans="1:11" ht="12.75">
      <c r="A40" s="78" t="s">
        <v>234</v>
      </c>
      <c r="B40" s="79" t="s">
        <v>235</v>
      </c>
      <c r="C40" s="89" t="e">
        <f>VZZ!C40/(VZZ!C$8+VZZ!C$12)</f>
        <v>#DIV/0!</v>
      </c>
      <c r="D40" s="89" t="e">
        <f>VZZ!D40/(VZZ!D$8+VZZ!D$12)</f>
        <v>#DIV/0!</v>
      </c>
      <c r="E40" s="89" t="e">
        <f>VZZ!E40/(VZZ!E$8+VZZ!E$12)</f>
        <v>#DIV/0!</v>
      </c>
      <c r="F40" s="89">
        <f>VZZ!F40/(VZZ!F$8+VZZ!F$12)</f>
        <v>0.07364574630304259</v>
      </c>
      <c r="G40" s="89">
        <f>VZZ!G40/(VZZ!G$8+VZZ!G$12)</f>
        <v>0.04993453907442117</v>
      </c>
      <c r="H40" s="89">
        <f>VZZ!H40/(VZZ!H$8+VZZ!H$12)</f>
        <v>9.849199509939286E-05</v>
      </c>
      <c r="I40" s="89">
        <f>VZZ!I40/(VZZ!I$8+VZZ!I$12)</f>
        <v>0.0022518697744417946</v>
      </c>
      <c r="J40" s="89">
        <f>VZZ!J40/(VZZ!J$8+VZZ!J$12)</f>
        <v>0</v>
      </c>
      <c r="K40" s="89">
        <f>VZZ!K40/(VZZ!K$8+VZZ!K$12)</f>
        <v>0</v>
      </c>
    </row>
    <row r="41" spans="1:11" ht="12.75">
      <c r="A41" s="76" t="s">
        <v>236</v>
      </c>
      <c r="B41" s="77" t="s">
        <v>237</v>
      </c>
      <c r="C41" s="88" t="e">
        <f>VZZ!C41/(VZZ!C$8+VZZ!C$12)</f>
        <v>#DIV/0!</v>
      </c>
      <c r="D41" s="88" t="e">
        <f>VZZ!D41/(VZZ!D$8+VZZ!D$12)</f>
        <v>#DIV/0!</v>
      </c>
      <c r="E41" s="88" t="e">
        <f>VZZ!E41/(VZZ!E$8+VZZ!E$12)</f>
        <v>#DIV/0!</v>
      </c>
      <c r="F41" s="88">
        <f>VZZ!F41/(VZZ!F$8+VZZ!F$12)</f>
        <v>0</v>
      </c>
      <c r="G41" s="88">
        <f>VZZ!G41/(VZZ!G$8+VZZ!G$12)</f>
        <v>0</v>
      </c>
      <c r="H41" s="88">
        <f>VZZ!H41/(VZZ!H$8+VZZ!H$12)</f>
        <v>0</v>
      </c>
      <c r="I41" s="88">
        <f>VZZ!I41/(VZZ!I$8+VZZ!I$12)</f>
        <v>0</v>
      </c>
      <c r="J41" s="88">
        <f>VZZ!J41/(VZZ!J$8+VZZ!J$12)</f>
        <v>0</v>
      </c>
      <c r="K41" s="88">
        <f>VZZ!K41/(VZZ!K$8+VZZ!K$12)</f>
        <v>0</v>
      </c>
    </row>
    <row r="42" spans="1:11" ht="12.75">
      <c r="A42" s="81" t="s">
        <v>51</v>
      </c>
      <c r="B42" s="82" t="s">
        <v>238</v>
      </c>
      <c r="C42" s="90" t="e">
        <f>VZZ!C42/(VZZ!C$8+VZZ!C$12)</f>
        <v>#DIV/0!</v>
      </c>
      <c r="D42" s="90" t="e">
        <f>VZZ!D42/(VZZ!D$8+VZZ!D$12)</f>
        <v>#DIV/0!</v>
      </c>
      <c r="E42" s="90" t="e">
        <f>VZZ!E42/(VZZ!E$8+VZZ!E$12)</f>
        <v>#DIV/0!</v>
      </c>
      <c r="F42" s="90">
        <f>VZZ!F42/(VZZ!F$8+VZZ!F$12)</f>
        <v>0</v>
      </c>
      <c r="G42" s="90">
        <f>VZZ!G42/(VZZ!G$8+VZZ!G$12)</f>
        <v>0</v>
      </c>
      <c r="H42" s="90">
        <f>VZZ!H42/(VZZ!H$8+VZZ!H$12)</f>
        <v>0</v>
      </c>
      <c r="I42" s="90">
        <f>VZZ!I42/(VZZ!I$8+VZZ!I$12)</f>
        <v>0</v>
      </c>
      <c r="J42" s="90">
        <f>VZZ!J42/(VZZ!J$8+VZZ!J$12)</f>
        <v>0</v>
      </c>
      <c r="K42" s="90">
        <f>VZZ!K42/(VZZ!K$8+VZZ!K$12)</f>
        <v>0</v>
      </c>
    </row>
    <row r="43" spans="1:11" ht="12.75">
      <c r="A43" s="81"/>
      <c r="B43" s="82" t="s">
        <v>239</v>
      </c>
      <c r="C43" s="90" t="e">
        <f>VZZ!C43/(VZZ!C$8+VZZ!C$12)</f>
        <v>#DIV/0!</v>
      </c>
      <c r="D43" s="90" t="e">
        <f>VZZ!D43/(VZZ!D$8+VZZ!D$12)</f>
        <v>#DIV/0!</v>
      </c>
      <c r="E43" s="90" t="e">
        <f>VZZ!E43/(VZZ!E$8+VZZ!E$12)</f>
        <v>#DIV/0!</v>
      </c>
      <c r="F43" s="90">
        <f>VZZ!F43/(VZZ!F$8+VZZ!F$12)</f>
        <v>0</v>
      </c>
      <c r="G43" s="90">
        <f>VZZ!G43/(VZZ!G$8+VZZ!G$12)</f>
        <v>0</v>
      </c>
      <c r="H43" s="90">
        <f>VZZ!H43/(VZZ!H$8+VZZ!H$12)</f>
        <v>0</v>
      </c>
      <c r="I43" s="90">
        <f>VZZ!I43/(VZZ!I$8+VZZ!I$12)</f>
        <v>0</v>
      </c>
      <c r="J43" s="90">
        <f>VZZ!J43/(VZZ!J$8+VZZ!J$12)</f>
        <v>0</v>
      </c>
      <c r="K43" s="90">
        <f>VZZ!K43/(VZZ!K$8+VZZ!K$12)</f>
        <v>0</v>
      </c>
    </row>
    <row r="44" spans="1:11" ht="12.75">
      <c r="A44" s="81" t="s">
        <v>53</v>
      </c>
      <c r="B44" s="82" t="s">
        <v>240</v>
      </c>
      <c r="C44" s="90" t="e">
        <f>VZZ!C44/(VZZ!C$8+VZZ!C$12)</f>
        <v>#DIV/0!</v>
      </c>
      <c r="D44" s="90" t="e">
        <f>VZZ!D44/(VZZ!D$8+VZZ!D$12)</f>
        <v>#DIV/0!</v>
      </c>
      <c r="E44" s="90" t="e">
        <f>VZZ!E44/(VZZ!E$8+VZZ!E$12)</f>
        <v>#DIV/0!</v>
      </c>
      <c r="F44" s="90">
        <f>VZZ!F44/(VZZ!F$8+VZZ!F$12)</f>
        <v>0</v>
      </c>
      <c r="G44" s="90">
        <f>VZZ!G44/(VZZ!G$8+VZZ!G$12)</f>
        <v>0</v>
      </c>
      <c r="H44" s="90">
        <f>VZZ!H44/(VZZ!H$8+VZZ!H$12)</f>
        <v>0</v>
      </c>
      <c r="I44" s="90">
        <f>VZZ!I44/(VZZ!I$8+VZZ!I$12)</f>
        <v>0</v>
      </c>
      <c r="J44" s="90">
        <f>VZZ!J44/(VZZ!J$8+VZZ!J$12)</f>
        <v>0</v>
      </c>
      <c r="K44" s="90">
        <f>VZZ!K44/(VZZ!K$8+VZZ!K$12)</f>
        <v>0</v>
      </c>
    </row>
    <row r="45" spans="1:11" ht="12.75">
      <c r="A45" s="81" t="s">
        <v>55</v>
      </c>
      <c r="B45" s="82" t="s">
        <v>241</v>
      </c>
      <c r="C45" s="90" t="e">
        <f>VZZ!C45/(VZZ!C$8+VZZ!C$12)</f>
        <v>#DIV/0!</v>
      </c>
      <c r="D45" s="90" t="e">
        <f>VZZ!D45/(VZZ!D$8+VZZ!D$12)</f>
        <v>#DIV/0!</v>
      </c>
      <c r="E45" s="90" t="e">
        <f>VZZ!E45/(VZZ!E$8+VZZ!E$12)</f>
        <v>#DIV/0!</v>
      </c>
      <c r="F45" s="90">
        <f>VZZ!F45/(VZZ!F$8+VZZ!F$12)</f>
        <v>0</v>
      </c>
      <c r="G45" s="90">
        <f>VZZ!G45/(VZZ!G$8+VZZ!G$12)</f>
        <v>0</v>
      </c>
      <c r="H45" s="90">
        <f>VZZ!H45/(VZZ!H$8+VZZ!H$12)</f>
        <v>0</v>
      </c>
      <c r="I45" s="90">
        <f>VZZ!I45/(VZZ!I$8+VZZ!I$12)</f>
        <v>0</v>
      </c>
      <c r="J45" s="90">
        <f>VZZ!J45/(VZZ!J$8+VZZ!J$12)</f>
        <v>0</v>
      </c>
      <c r="K45" s="90">
        <f>VZZ!K45/(VZZ!K$8+VZZ!K$12)</f>
        <v>0</v>
      </c>
    </row>
    <row r="46" spans="1:11" ht="12.75">
      <c r="A46" s="76" t="s">
        <v>242</v>
      </c>
      <c r="B46" s="84" t="s">
        <v>243</v>
      </c>
      <c r="C46" s="88" t="e">
        <f>VZZ!C46/(VZZ!C$8+VZZ!C$12)</f>
        <v>#DIV/0!</v>
      </c>
      <c r="D46" s="88" t="e">
        <f>VZZ!D46/(VZZ!D$8+VZZ!D$12)</f>
        <v>#DIV/0!</v>
      </c>
      <c r="E46" s="88" t="e">
        <f>VZZ!E46/(VZZ!E$8+VZZ!E$12)</f>
        <v>#DIV/0!</v>
      </c>
      <c r="F46" s="88">
        <f>VZZ!F46/(VZZ!F$8+VZZ!F$12)</f>
        <v>0.0002520669246376876</v>
      </c>
      <c r="G46" s="88">
        <f>VZZ!G46/(VZZ!G$8+VZZ!G$12)</f>
        <v>0.0001923496391415765</v>
      </c>
      <c r="H46" s="88">
        <f>VZZ!H46/(VZZ!H$8+VZZ!H$12)</f>
        <v>0</v>
      </c>
      <c r="I46" s="88">
        <f>VZZ!I46/(VZZ!I$8+VZZ!I$12)</f>
        <v>0</v>
      </c>
      <c r="J46" s="88">
        <f>VZZ!J46/(VZZ!J$8+VZZ!J$12)</f>
        <v>0</v>
      </c>
      <c r="K46" s="88">
        <f>VZZ!K46/(VZZ!K$8+VZZ!K$12)</f>
        <v>0</v>
      </c>
    </row>
    <row r="47" spans="1:11" ht="12.75">
      <c r="A47" s="78" t="s">
        <v>244</v>
      </c>
      <c r="B47" s="79" t="s">
        <v>245</v>
      </c>
      <c r="C47" s="89" t="e">
        <f>VZZ!C47/(VZZ!C$8+VZZ!C$12)</f>
        <v>#DIV/0!</v>
      </c>
      <c r="D47" s="89" t="e">
        <f>VZZ!D47/(VZZ!D$8+VZZ!D$12)</f>
        <v>#DIV/0!</v>
      </c>
      <c r="E47" s="89" t="e">
        <f>VZZ!E47/(VZZ!E$8+VZZ!E$12)</f>
        <v>#DIV/0!</v>
      </c>
      <c r="F47" s="89">
        <f>VZZ!F47/(VZZ!F$8+VZZ!F$12)</f>
        <v>0</v>
      </c>
      <c r="G47" s="89">
        <f>VZZ!G47/(VZZ!G$8+VZZ!G$12)</f>
        <v>0</v>
      </c>
      <c r="H47" s="89">
        <f>VZZ!H47/(VZZ!H$8+VZZ!H$12)</f>
        <v>0</v>
      </c>
      <c r="I47" s="89">
        <f>VZZ!I47/(VZZ!I$8+VZZ!I$12)</f>
        <v>0</v>
      </c>
      <c r="J47" s="89">
        <f>VZZ!J47/(VZZ!J$8+VZZ!J$12)</f>
        <v>0</v>
      </c>
      <c r="K47" s="89">
        <f>VZZ!K47/(VZZ!K$8+VZZ!K$12)</f>
        <v>0</v>
      </c>
    </row>
    <row r="48" spans="1:11" ht="12.75">
      <c r="A48" s="76" t="s">
        <v>246</v>
      </c>
      <c r="B48" s="84" t="s">
        <v>247</v>
      </c>
      <c r="C48" s="88" t="e">
        <f>VZZ!C48/(VZZ!C$8+VZZ!C$12)</f>
        <v>#DIV/0!</v>
      </c>
      <c r="D48" s="88" t="e">
        <f>VZZ!D48/(VZZ!D$8+VZZ!D$12)</f>
        <v>#DIV/0!</v>
      </c>
      <c r="E48" s="88" t="e">
        <f>VZZ!E48/(VZZ!E$8+VZZ!E$12)</f>
        <v>#DIV/0!</v>
      </c>
      <c r="F48" s="88">
        <f>VZZ!F48/(VZZ!F$8+VZZ!F$12)</f>
        <v>0</v>
      </c>
      <c r="G48" s="88">
        <f>VZZ!G48/(VZZ!G$8+VZZ!G$12)</f>
        <v>0</v>
      </c>
      <c r="H48" s="88">
        <f>VZZ!H48/(VZZ!H$8+VZZ!H$12)</f>
        <v>0</v>
      </c>
      <c r="I48" s="88">
        <f>VZZ!I48/(VZZ!I$8+VZZ!I$12)</f>
        <v>0</v>
      </c>
      <c r="J48" s="88">
        <f>VZZ!J48/(VZZ!J$8+VZZ!J$12)</f>
        <v>0.0003439267965094933</v>
      </c>
      <c r="K48" s="88">
        <f>VZZ!K48/(VZZ!K$8+VZZ!K$12)</f>
        <v>0.0014261714478805711</v>
      </c>
    </row>
    <row r="49" spans="1:11" ht="12.75">
      <c r="A49" s="78" t="s">
        <v>248</v>
      </c>
      <c r="B49" s="79" t="s">
        <v>249</v>
      </c>
      <c r="C49" s="89" t="e">
        <f>VZZ!C49/(VZZ!C$8+VZZ!C$12)</f>
        <v>#DIV/0!</v>
      </c>
      <c r="D49" s="89" t="e">
        <f>VZZ!D49/(VZZ!D$8+VZZ!D$12)</f>
        <v>#DIV/0!</v>
      </c>
      <c r="E49" s="89" t="e">
        <f>VZZ!E49/(VZZ!E$8+VZZ!E$12)</f>
        <v>#DIV/0!</v>
      </c>
      <c r="F49" s="89">
        <f>VZZ!F49/(VZZ!F$8+VZZ!F$12)</f>
        <v>0</v>
      </c>
      <c r="G49" s="89">
        <f>VZZ!G49/(VZZ!G$8+VZZ!G$12)</f>
        <v>0</v>
      </c>
      <c r="H49" s="89">
        <f>VZZ!H49/(VZZ!H$8+VZZ!H$12)</f>
        <v>0</v>
      </c>
      <c r="I49" s="89">
        <f>VZZ!I49/(VZZ!I$8+VZZ!I$12)</f>
        <v>0</v>
      </c>
      <c r="J49" s="89">
        <f>VZZ!J49/(VZZ!J$8+VZZ!J$12)</f>
        <v>0.0005407536262118409</v>
      </c>
      <c r="K49" s="89">
        <f>VZZ!K49/(VZZ!K$8+VZZ!K$12)</f>
        <v>0.004846139378309366</v>
      </c>
    </row>
    <row r="50" spans="1:11" ht="12.75">
      <c r="A50" s="78" t="s">
        <v>250</v>
      </c>
      <c r="B50" s="79" t="s">
        <v>251</v>
      </c>
      <c r="C50" s="89" t="e">
        <f>VZZ!C50/(VZZ!C$8+VZZ!C$12)</f>
        <v>#DIV/0!</v>
      </c>
      <c r="D50" s="89" t="e">
        <f>VZZ!D50/(VZZ!D$8+VZZ!D$12)</f>
        <v>#DIV/0!</v>
      </c>
      <c r="E50" s="89" t="e">
        <f>VZZ!E50/(VZZ!E$8+VZZ!E$12)</f>
        <v>#DIV/0!</v>
      </c>
      <c r="F50" s="89">
        <f>VZZ!F50/(VZZ!F$8+VZZ!F$12)</f>
        <v>-0.0005530985737164893</v>
      </c>
      <c r="G50" s="89">
        <f>VZZ!G50/(VZZ!G$8+VZZ!G$12)</f>
        <v>-0.0003419814303844654</v>
      </c>
      <c r="H50" s="89">
        <f>VZZ!H50/(VZZ!H$8+VZZ!H$12)</f>
        <v>-0.00029593444299452954</v>
      </c>
      <c r="I50" s="89">
        <f>VZZ!I50/(VZZ!I$8+VZZ!I$12)</f>
        <v>-5.1514325595187884E-05</v>
      </c>
      <c r="J50" s="89">
        <f>VZZ!J50/(VZZ!J$8+VZZ!J$12)</f>
        <v>0.00015209345931545043</v>
      </c>
      <c r="K50" s="89">
        <f>VZZ!K50/(VZZ!K$8+VZZ!K$12)</f>
        <v>0.009071735741632742</v>
      </c>
    </row>
    <row r="51" spans="1:11" ht="12.75">
      <c r="A51" s="76" t="s">
        <v>252</v>
      </c>
      <c r="B51" s="84" t="s">
        <v>253</v>
      </c>
      <c r="C51" s="88" t="e">
        <f>VZZ!C51/(VZZ!C$8+VZZ!C$12)</f>
        <v>#DIV/0!</v>
      </c>
      <c r="D51" s="88" t="e">
        <f>VZZ!D51/(VZZ!D$8+VZZ!D$12)</f>
        <v>#DIV/0!</v>
      </c>
      <c r="E51" s="88" t="e">
        <f>VZZ!E51/(VZZ!E$8+VZZ!E$12)</f>
        <v>#DIV/0!</v>
      </c>
      <c r="F51" s="88">
        <f>VZZ!F51/(VZZ!F$8+VZZ!F$12)</f>
        <v>0.0013835673419001963</v>
      </c>
      <c r="G51" s="88">
        <f>VZZ!G51/(VZZ!G$8+VZZ!G$12)</f>
        <v>6.674166552513758E-05</v>
      </c>
      <c r="H51" s="88">
        <f>VZZ!H51/(VZZ!H$8+VZZ!H$12)</f>
        <v>3.5301242619022115E-05</v>
      </c>
      <c r="I51" s="88">
        <f>VZZ!I51/(VZZ!I$8+VZZ!I$12)</f>
        <v>5.0185875938005385E-05</v>
      </c>
      <c r="J51" s="88">
        <f>VZZ!J51/(VZZ!J$8+VZZ!J$12)</f>
        <v>6.248801041642537E-05</v>
      </c>
      <c r="K51" s="88">
        <f>VZZ!K51/(VZZ!K$8+VZZ!K$12)</f>
        <v>8.218226100040485E-05</v>
      </c>
    </row>
    <row r="52" spans="1:11" ht="12.75">
      <c r="A52" s="78" t="s">
        <v>254</v>
      </c>
      <c r="B52" s="79" t="s">
        <v>1</v>
      </c>
      <c r="C52" s="89" t="e">
        <f>VZZ!C52/(VZZ!C$8+VZZ!C$12)</f>
        <v>#DIV/0!</v>
      </c>
      <c r="D52" s="89" t="e">
        <f>VZZ!D52/(VZZ!D$8+VZZ!D$12)</f>
        <v>#DIV/0!</v>
      </c>
      <c r="E52" s="89" t="e">
        <f>VZZ!E52/(VZZ!E$8+VZZ!E$12)</f>
        <v>#DIV/0!</v>
      </c>
      <c r="F52" s="89">
        <f>VZZ!F52/(VZZ!F$8+VZZ!F$12)</f>
        <v>0.024013768841881895</v>
      </c>
      <c r="G52" s="89">
        <f>VZZ!G52/(VZZ!G$8+VZZ!G$12)</f>
        <v>0.01830026240054577</v>
      </c>
      <c r="H52" s="89">
        <f>VZZ!H52/(VZZ!H$8+VZZ!H$12)</f>
        <v>0.01434582900536533</v>
      </c>
      <c r="I52" s="89">
        <f>VZZ!I52/(VZZ!I$8+VZZ!I$12)</f>
        <v>0.0038734639893092276</v>
      </c>
      <c r="J52" s="89">
        <f>VZZ!J52/(VZZ!J$8+VZZ!J$12)</f>
        <v>0.004227268824530476</v>
      </c>
      <c r="K52" s="89">
        <f>VZZ!K52/(VZZ!K$8+VZZ!K$12)</f>
        <v>0.005424156739232307</v>
      </c>
    </row>
    <row r="53" spans="1:11" ht="12.75">
      <c r="A53" s="76" t="s">
        <v>255</v>
      </c>
      <c r="B53" s="84" t="s">
        <v>256</v>
      </c>
      <c r="C53" s="88" t="e">
        <f>VZZ!C53/(VZZ!C$8+VZZ!C$12)</f>
        <v>#DIV/0!</v>
      </c>
      <c r="D53" s="88" t="e">
        <f>VZZ!D53/(VZZ!D$8+VZZ!D$12)</f>
        <v>#DIV/0!</v>
      </c>
      <c r="E53" s="88" t="e">
        <f>VZZ!E53/(VZZ!E$8+VZZ!E$12)</f>
        <v>#DIV/0!</v>
      </c>
      <c r="F53" s="88">
        <f>VZZ!F53/(VZZ!F$8+VZZ!F$12)</f>
        <v>0.006992008126405865</v>
      </c>
      <c r="G53" s="88">
        <f>VZZ!G53/(VZZ!G$8+VZZ!G$12)</f>
        <v>0.0036179710247303725</v>
      </c>
      <c r="H53" s="88">
        <f>VZZ!H53/(VZZ!H$8+VZZ!H$12)</f>
        <v>0.003018485472774566</v>
      </c>
      <c r="I53" s="88">
        <f>VZZ!I53/(VZZ!I$8+VZZ!I$12)</f>
        <v>0.002835280582221107</v>
      </c>
      <c r="J53" s="88">
        <f>VZZ!J53/(VZZ!J$8+VZZ!J$12)</f>
        <v>0.003246810441337352</v>
      </c>
      <c r="K53" s="88">
        <f>VZZ!K53/(VZZ!K$8+VZZ!K$12)</f>
        <v>0.005883905601973905</v>
      </c>
    </row>
    <row r="54" spans="1:11" ht="12.75">
      <c r="A54" s="78" t="s">
        <v>257</v>
      </c>
      <c r="B54" s="79" t="s">
        <v>258</v>
      </c>
      <c r="C54" s="89" t="e">
        <f>VZZ!C54/(VZZ!C$8+VZZ!C$12)</f>
        <v>#DIV/0!</v>
      </c>
      <c r="D54" s="89" t="e">
        <f>VZZ!D54/(VZZ!D$8+VZZ!D$12)</f>
        <v>#DIV/0!</v>
      </c>
      <c r="E54" s="89" t="e">
        <f>VZZ!E54/(VZZ!E$8+VZZ!E$12)</f>
        <v>#DIV/0!</v>
      </c>
      <c r="F54" s="89">
        <f>VZZ!F54/(VZZ!F$8+VZZ!F$12)</f>
        <v>0.009120283535693498</v>
      </c>
      <c r="G54" s="89">
        <f>VZZ!G54/(VZZ!G$8+VZZ!G$12)</f>
        <v>0.006912893296543481</v>
      </c>
      <c r="H54" s="89">
        <f>VZZ!H54/(VZZ!H$8+VZZ!H$12)</f>
        <v>0.006639384358554263</v>
      </c>
      <c r="I54" s="89">
        <f>VZZ!I54/(VZZ!I$8+VZZ!I$12)</f>
        <v>0.007426993019513671</v>
      </c>
      <c r="J54" s="89">
        <f>VZZ!J54/(VZZ!J$8+VZZ!J$12)</f>
        <v>0.003974542620360161</v>
      </c>
      <c r="K54" s="89">
        <f>VZZ!K54/(VZZ!K$8+VZZ!K$12)</f>
        <v>0.006102144453334949</v>
      </c>
    </row>
    <row r="55" spans="1:11" ht="12.75">
      <c r="A55" s="76" t="s">
        <v>259</v>
      </c>
      <c r="B55" s="84" t="s">
        <v>260</v>
      </c>
      <c r="C55" s="88" t="e">
        <f>VZZ!C55/(VZZ!C$8+VZZ!C$12)</f>
        <v>#DIV/0!</v>
      </c>
      <c r="D55" s="88" t="e">
        <f>VZZ!D55/(VZZ!D$8+VZZ!D$12)</f>
        <v>#DIV/0!</v>
      </c>
      <c r="E55" s="88" t="e">
        <f>VZZ!E55/(VZZ!E$8+VZZ!E$12)</f>
        <v>#DIV/0!</v>
      </c>
      <c r="F55" s="88">
        <f>VZZ!F55/(VZZ!F$8+VZZ!F$12)</f>
        <v>0</v>
      </c>
      <c r="G55" s="88">
        <f>VZZ!G55/(VZZ!G$8+VZZ!G$12)</f>
        <v>0</v>
      </c>
      <c r="H55" s="88">
        <f>VZZ!H55/(VZZ!H$8+VZZ!H$12)</f>
        <v>0</v>
      </c>
      <c r="I55" s="88">
        <f>VZZ!I55/(VZZ!I$8+VZZ!I$12)</f>
        <v>0</v>
      </c>
      <c r="J55" s="88">
        <f>VZZ!J55/(VZZ!J$8+VZZ!J$12)</f>
        <v>0</v>
      </c>
      <c r="K55" s="88">
        <f>VZZ!K55/(VZZ!K$8+VZZ!K$12)</f>
        <v>0</v>
      </c>
    </row>
    <row r="56" spans="1:11" ht="12.75">
      <c r="A56" s="78" t="s">
        <v>261</v>
      </c>
      <c r="B56" s="79" t="s">
        <v>262</v>
      </c>
      <c r="C56" s="89" t="e">
        <f>VZZ!C56/(VZZ!C$8+VZZ!C$12)</f>
        <v>#DIV/0!</v>
      </c>
      <c r="D56" s="89" t="e">
        <f>VZZ!D56/(VZZ!D$8+VZZ!D$12)</f>
        <v>#DIV/0!</v>
      </c>
      <c r="E56" s="89" t="e">
        <f>VZZ!E56/(VZZ!E$8+VZZ!E$12)</f>
        <v>#DIV/0!</v>
      </c>
      <c r="F56" s="89">
        <f>VZZ!F56/(VZZ!F$8+VZZ!F$12)</f>
        <v>0</v>
      </c>
      <c r="G56" s="89">
        <f>VZZ!G56/(VZZ!G$8+VZZ!G$12)</f>
        <v>0</v>
      </c>
      <c r="H56" s="89">
        <f>VZZ!H56/(VZZ!H$8+VZZ!H$12)</f>
        <v>0</v>
      </c>
      <c r="I56" s="89">
        <f>VZZ!I56/(VZZ!I$8+VZZ!I$12)</f>
        <v>0</v>
      </c>
      <c r="J56" s="89">
        <f>VZZ!J56/(VZZ!J$8+VZZ!J$12)</f>
        <v>0</v>
      </c>
      <c r="K56" s="89">
        <f>VZZ!K56/(VZZ!K$8+VZZ!K$12)</f>
        <v>0</v>
      </c>
    </row>
    <row r="57" spans="1:11" ht="12.75">
      <c r="A57" s="52" t="s">
        <v>263</v>
      </c>
      <c r="B57" s="86" t="s">
        <v>264</v>
      </c>
      <c r="C57" s="101" t="e">
        <f>VZZ!C57/(VZZ!C$8+VZZ!C$12)</f>
        <v>#DIV/0!</v>
      </c>
      <c r="D57" s="101" t="e">
        <f>VZZ!D57/(VZZ!D$8+VZZ!D$12)</f>
        <v>#DIV/0!</v>
      </c>
      <c r="E57" s="101" t="e">
        <f>VZZ!E57/(VZZ!E$8+VZZ!E$12)</f>
        <v>#DIV/0!</v>
      </c>
      <c r="F57" s="101">
        <f>VZZ!F57/(VZZ!F$8+VZZ!F$12)</f>
        <v>-0.02391835040450947</v>
      </c>
      <c r="G57" s="101">
        <f>VZZ!G57/(VZZ!G$8+VZZ!G$12)</f>
        <v>-0.0209941119373077</v>
      </c>
      <c r="H57" s="101">
        <f>VZZ!H57/(VZZ!H$8+VZZ!H$12)</f>
        <v>-0.01773100422560459</v>
      </c>
      <c r="I57" s="101">
        <f>VZZ!I57/(VZZ!I$8+VZZ!I$12)</f>
        <v>-0.009026372604002663</v>
      </c>
      <c r="J57" s="101">
        <f>VZZ!J57/(VZZ!J$8+VZZ!J$12)</f>
        <v>-0.005241433282154658</v>
      </c>
      <c r="K57" s="101">
        <f>VZZ!K57/(VZZ!K$8+VZZ!K$12)</f>
        <v>-0.018051917001654483</v>
      </c>
    </row>
    <row r="58" spans="1:11" ht="12.75">
      <c r="A58" s="78" t="s">
        <v>265</v>
      </c>
      <c r="B58" s="83" t="s">
        <v>266</v>
      </c>
      <c r="C58" s="89" t="e">
        <f>VZZ!C58/(VZZ!C$8+VZZ!C$12)</f>
        <v>#DIV/0!</v>
      </c>
      <c r="D58" s="89" t="e">
        <f>VZZ!D58/(VZZ!D$8+VZZ!D$12)</f>
        <v>#DIV/0!</v>
      </c>
      <c r="E58" s="89" t="e">
        <f>VZZ!E58/(VZZ!E$8+VZZ!E$12)</f>
        <v>#DIV/0!</v>
      </c>
      <c r="F58" s="89">
        <f>VZZ!F58/(VZZ!F$8+VZZ!F$12)</f>
        <v>0.07531199559452688</v>
      </c>
      <c r="G58" s="89">
        <f>VZZ!G58/(VZZ!G$8+VZZ!G$12)</f>
        <v>0.04367633458273095</v>
      </c>
      <c r="H58" s="89">
        <f>VZZ!H58/(VZZ!H$8+VZZ!H$12)</f>
        <v>0.07623295702616219</v>
      </c>
      <c r="I58" s="89">
        <f>VZZ!I58/(VZZ!I$8+VZZ!I$12)</f>
        <v>0.08296131207725319</v>
      </c>
      <c r="J58" s="89">
        <f>VZZ!J58/(VZZ!J$8+VZZ!J$12)</f>
        <v>0.07817929772908444</v>
      </c>
      <c r="K58" s="89">
        <f>VZZ!K58/(VZZ!K$8+VZZ!K$12)</f>
        <v>0.04537806071541284</v>
      </c>
    </row>
    <row r="59" spans="1:11" ht="12.75">
      <c r="A59" s="81" t="s">
        <v>51</v>
      </c>
      <c r="B59" s="82" t="s">
        <v>267</v>
      </c>
      <c r="C59" s="90" t="e">
        <f>VZZ!C59/(VZZ!C$8+VZZ!C$12)</f>
        <v>#DIV/0!</v>
      </c>
      <c r="D59" s="90" t="e">
        <f>VZZ!D59/(VZZ!D$8+VZZ!D$12)</f>
        <v>#DIV/0!</v>
      </c>
      <c r="E59" s="90" t="e">
        <f>VZZ!E59/(VZZ!E$8+VZZ!E$12)</f>
        <v>#DIV/0!</v>
      </c>
      <c r="F59" s="90">
        <f>VZZ!F59/(VZZ!F$8+VZZ!F$12)</f>
        <v>0.07705917671851938</v>
      </c>
      <c r="G59" s="90">
        <f>VZZ!G59/(VZZ!G$8+VZZ!G$12)</f>
        <v>0.08927624510594265</v>
      </c>
      <c r="H59" s="90">
        <f>VZZ!H59/(VZZ!H$8+VZZ!H$12)</f>
        <v>0.08334676869082362</v>
      </c>
      <c r="I59" s="90">
        <f>VZZ!I59/(VZZ!I$8+VZZ!I$12)</f>
        <v>0.08004064170317873</v>
      </c>
      <c r="J59" s="90">
        <f>VZZ!J59/(VZZ!J$8+VZZ!J$12)</f>
        <v>0.0791847235748191</v>
      </c>
      <c r="K59" s="90">
        <f>VZZ!K59/(VZZ!K$8+VZZ!K$12)</f>
        <v>0.05641732521924302</v>
      </c>
    </row>
    <row r="60" spans="1:11" ht="12.75">
      <c r="A60" s="81" t="s">
        <v>53</v>
      </c>
      <c r="B60" s="82" t="s">
        <v>268</v>
      </c>
      <c r="C60" s="90" t="e">
        <f>VZZ!C60/(VZZ!C$8+VZZ!C$12)</f>
        <v>#DIV/0!</v>
      </c>
      <c r="D60" s="90" t="e">
        <f>VZZ!D60/(VZZ!D$8+VZZ!D$12)</f>
        <v>#DIV/0!</v>
      </c>
      <c r="E60" s="90" t="e">
        <f>VZZ!E60/(VZZ!E$8+VZZ!E$12)</f>
        <v>#DIV/0!</v>
      </c>
      <c r="F60" s="90">
        <f>VZZ!F60/(VZZ!F$8+VZZ!F$12)</f>
        <v>-0.001747181123992493</v>
      </c>
      <c r="G60" s="90">
        <f>VZZ!G60/(VZZ!G$8+VZZ!G$12)</f>
        <v>-0.045599910523211704</v>
      </c>
      <c r="H60" s="90">
        <f>VZZ!H60/(VZZ!H$8+VZZ!H$12)</f>
        <v>-0.007113811664661423</v>
      </c>
      <c r="I60" s="90">
        <f>VZZ!I60/(VZZ!I$8+VZZ!I$12)</f>
        <v>0.0029206703740744487</v>
      </c>
      <c r="J60" s="90">
        <f>VZZ!J60/(VZZ!J$8+VZZ!J$12)</f>
        <v>-0.0010054258457346489</v>
      </c>
      <c r="K60" s="90">
        <f>VZZ!K60/(VZZ!K$8+VZZ!K$12)</f>
        <v>-0.011039264503830177</v>
      </c>
    </row>
    <row r="61" spans="1:11" ht="12.75">
      <c r="A61" s="52" t="s">
        <v>269</v>
      </c>
      <c r="B61" s="52" t="s">
        <v>270</v>
      </c>
      <c r="C61" s="101" t="e">
        <f>VZZ!C61/(VZZ!C$8+VZZ!C$12)</f>
        <v>#DIV/0!</v>
      </c>
      <c r="D61" s="101" t="e">
        <f>VZZ!D61/(VZZ!D$8+VZZ!D$12)</f>
        <v>#DIV/0!</v>
      </c>
      <c r="E61" s="101" t="e">
        <f>VZZ!E61/(VZZ!E$8+VZZ!E$12)</f>
        <v>#DIV/0!</v>
      </c>
      <c r="F61" s="101">
        <f>VZZ!F61/(VZZ!F$8+VZZ!F$12)</f>
        <v>0.15747876287871246</v>
      </c>
      <c r="G61" s="101">
        <f>VZZ!G61/(VZZ!G$8+VZZ!G$12)</f>
        <v>0.22482260160762296</v>
      </c>
      <c r="H61" s="101">
        <f>VZZ!H61/(VZZ!H$8+VZZ!H$12)</f>
        <v>0.22434344655353664</v>
      </c>
      <c r="I61" s="101">
        <f>VZZ!I61/(VZZ!I$8+VZZ!I$12)</f>
        <v>0.24923191623918264</v>
      </c>
      <c r="J61" s="101">
        <f>VZZ!J61/(VZZ!J$8+VZZ!J$12)</f>
        <v>0.24028228213149447</v>
      </c>
      <c r="K61" s="101">
        <f>VZZ!K61/(VZZ!K$8+VZZ!K$12)</f>
        <v>0.24751562833725968</v>
      </c>
    </row>
    <row r="62" spans="1:11" ht="12.75">
      <c r="A62" s="76" t="s">
        <v>271</v>
      </c>
      <c r="B62" s="84" t="s">
        <v>272</v>
      </c>
      <c r="C62" s="88" t="e">
        <f>VZZ!C62/(VZZ!C$8+VZZ!C$12)</f>
        <v>#DIV/0!</v>
      </c>
      <c r="D62" s="88" t="e">
        <f>VZZ!D62/(VZZ!D$8+VZZ!D$12)</f>
        <v>#DIV/0!</v>
      </c>
      <c r="E62" s="88" t="e">
        <f>VZZ!E62/(VZZ!E$8+VZZ!E$12)</f>
        <v>#DIV/0!</v>
      </c>
      <c r="F62" s="88">
        <f>VZZ!F62/(VZZ!F$8+VZZ!F$12)</f>
        <v>0.006329583974647283</v>
      </c>
      <c r="G62" s="88">
        <f>VZZ!G62/(VZZ!G$8+VZZ!G$12)</f>
        <v>0</v>
      </c>
      <c r="H62" s="88">
        <f>VZZ!H62/(VZZ!H$8+VZZ!H$12)</f>
        <v>0.004404021040763155</v>
      </c>
      <c r="I62" s="88">
        <f>VZZ!I62/(VZZ!I$8+VZZ!I$12)</f>
        <v>0</v>
      </c>
      <c r="J62" s="88">
        <f>VZZ!J62/(VZZ!J$8+VZZ!J$12)</f>
        <v>0</v>
      </c>
      <c r="K62" s="88">
        <f>VZZ!K62/(VZZ!K$8+VZZ!K$12)</f>
        <v>0</v>
      </c>
    </row>
    <row r="63" spans="1:11" ht="12.75">
      <c r="A63" s="55" t="s">
        <v>273</v>
      </c>
      <c r="B63" s="82" t="s">
        <v>274</v>
      </c>
      <c r="C63" s="90" t="e">
        <f>VZZ!C63/(VZZ!C$8+VZZ!C$12)</f>
        <v>#DIV/0!</v>
      </c>
      <c r="D63" s="90" t="e">
        <f>VZZ!D63/(VZZ!D$8+VZZ!D$12)</f>
        <v>#DIV/0!</v>
      </c>
      <c r="E63" s="90" t="e">
        <f>VZZ!E63/(VZZ!E$8+VZZ!E$12)</f>
        <v>#DIV/0!</v>
      </c>
      <c r="F63" s="90">
        <f>VZZ!F63/(VZZ!F$8+VZZ!F$12)</f>
        <v>0.005384960760133404</v>
      </c>
      <c r="G63" s="90">
        <f>VZZ!G63/(VZZ!G$8+VZZ!G$12)</f>
        <v>0</v>
      </c>
      <c r="H63" s="90">
        <f>VZZ!H63/(VZZ!H$8+VZZ!H$12)</f>
        <v>0.0017025590650152614</v>
      </c>
      <c r="I63" s="90">
        <f>VZZ!I63/(VZZ!I$8+VZZ!I$12)</f>
        <v>0</v>
      </c>
      <c r="J63" s="90">
        <f>VZZ!J63/(VZZ!J$8+VZZ!J$12)</f>
        <v>0</v>
      </c>
      <c r="K63" s="90">
        <f>VZZ!K63/(VZZ!K$8+VZZ!K$12)</f>
        <v>0</v>
      </c>
    </row>
    <row r="64" spans="1:11" ht="12.75">
      <c r="A64" s="55" t="s">
        <v>275</v>
      </c>
      <c r="B64" s="87" t="s">
        <v>276</v>
      </c>
      <c r="C64" s="90" t="e">
        <f>VZZ!C64/(VZZ!C$8+VZZ!C$12)</f>
        <v>#DIV/0!</v>
      </c>
      <c r="D64" s="90" t="e">
        <f>VZZ!D64/(VZZ!D$8+VZZ!D$12)</f>
        <v>#DIV/0!</v>
      </c>
      <c r="E64" s="90" t="e">
        <f>VZZ!E64/(VZZ!E$8+VZZ!E$12)</f>
        <v>#DIV/0!</v>
      </c>
      <c r="F64" s="90">
        <f>VZZ!F64/(VZZ!F$8+VZZ!F$12)</f>
        <v>0.0002926294182575454</v>
      </c>
      <c r="G64" s="90">
        <f>VZZ!G64/(VZZ!G$8+VZZ!G$12)</f>
        <v>0</v>
      </c>
      <c r="H64" s="90">
        <f>VZZ!H64/(VZZ!H$8+VZZ!H$12)</f>
        <v>0.0007023571908096347</v>
      </c>
      <c r="I64" s="90">
        <f>VZZ!I64/(VZZ!I$8+VZZ!I$12)</f>
        <v>0</v>
      </c>
      <c r="J64" s="90">
        <f>VZZ!J64/(VZZ!J$8+VZZ!J$12)</f>
        <v>0</v>
      </c>
      <c r="K64" s="90">
        <f>VZZ!K64/(VZZ!K$8+VZZ!K$12)</f>
        <v>0</v>
      </c>
    </row>
    <row r="65" spans="1:11" ht="12.75">
      <c r="A65" s="81" t="s">
        <v>51</v>
      </c>
      <c r="B65" s="82" t="s">
        <v>267</v>
      </c>
      <c r="C65" s="90" t="e">
        <f>VZZ!C65/(VZZ!C$8+VZZ!C$12)</f>
        <v>#DIV/0!</v>
      </c>
      <c r="D65" s="90" t="e">
        <f>VZZ!D65/(VZZ!D$8+VZZ!D$12)</f>
        <v>#DIV/0!</v>
      </c>
      <c r="E65" s="90" t="e">
        <f>VZZ!E65/(VZZ!E$8+VZZ!E$12)</f>
        <v>#DIV/0!</v>
      </c>
      <c r="F65" s="90">
        <f>VZZ!F65/(VZZ!F$8+VZZ!F$12)</f>
        <v>0.0002926294182575454</v>
      </c>
      <c r="G65" s="90">
        <f>VZZ!G65/(VZZ!G$8+VZZ!G$12)</f>
        <v>0</v>
      </c>
      <c r="H65" s="90">
        <f>VZZ!H65/(VZZ!H$8+VZZ!H$12)</f>
        <v>0.0007023571908096347</v>
      </c>
      <c r="I65" s="90">
        <f>VZZ!I65/(VZZ!I$8+VZZ!I$12)</f>
        <v>0</v>
      </c>
      <c r="J65" s="90">
        <f>VZZ!J65/(VZZ!J$8+VZZ!J$12)</f>
        <v>0</v>
      </c>
      <c r="K65" s="90">
        <f>VZZ!K65/(VZZ!K$8+VZZ!K$12)</f>
        <v>0</v>
      </c>
    </row>
    <row r="66" spans="1:11" ht="12.75">
      <c r="A66" s="81" t="s">
        <v>53</v>
      </c>
      <c r="B66" s="82" t="s">
        <v>268</v>
      </c>
      <c r="C66" s="90" t="e">
        <f>VZZ!C66/(VZZ!C$8+VZZ!C$12)</f>
        <v>#DIV/0!</v>
      </c>
      <c r="D66" s="90" t="e">
        <f>VZZ!D66/(VZZ!D$8+VZZ!D$12)</f>
        <v>#DIV/0!</v>
      </c>
      <c r="E66" s="90" t="e">
        <f>VZZ!E66/(VZZ!E$8+VZZ!E$12)</f>
        <v>#DIV/0!</v>
      </c>
      <c r="F66" s="90">
        <f>VZZ!F66/(VZZ!F$8+VZZ!F$12)</f>
        <v>0</v>
      </c>
      <c r="G66" s="90">
        <f>VZZ!G66/(VZZ!G$8+VZZ!G$12)</f>
        <v>0</v>
      </c>
      <c r="H66" s="90">
        <f>VZZ!H66/(VZZ!H$8+VZZ!H$12)</f>
        <v>0</v>
      </c>
      <c r="I66" s="90">
        <f>VZZ!I66/(VZZ!I$8+VZZ!I$12)</f>
        <v>0</v>
      </c>
      <c r="J66" s="90">
        <f>VZZ!J66/(VZZ!J$8+VZZ!J$12)</f>
        <v>0</v>
      </c>
      <c r="K66" s="90">
        <f>VZZ!K66/(VZZ!K$8+VZZ!K$12)</f>
        <v>0</v>
      </c>
    </row>
    <row r="67" spans="1:11" ht="12.75">
      <c r="A67" s="52" t="s">
        <v>263</v>
      </c>
      <c r="B67" s="52" t="s">
        <v>277</v>
      </c>
      <c r="C67" s="101" t="e">
        <f>VZZ!C67/(VZZ!C$8+VZZ!C$12)</f>
        <v>#DIV/0!</v>
      </c>
      <c r="D67" s="101" t="e">
        <f>VZZ!D67/(VZZ!D$8+VZZ!D$12)</f>
        <v>#DIV/0!</v>
      </c>
      <c r="E67" s="101" t="e">
        <f>VZZ!E67/(VZZ!E$8+VZZ!E$12)</f>
        <v>#DIV/0!</v>
      </c>
      <c r="F67" s="101">
        <f>VZZ!F67/(VZZ!F$8+VZZ!F$12)</f>
        <v>0.0006519937962563329</v>
      </c>
      <c r="G67" s="101">
        <f>VZZ!G67/(VZZ!G$8+VZZ!G$12)</f>
        <v>0</v>
      </c>
      <c r="H67" s="101">
        <f>VZZ!H67/(VZZ!H$8+VZZ!H$12)</f>
        <v>0.0019991047849382587</v>
      </c>
      <c r="I67" s="101">
        <f>VZZ!I67/(VZZ!I$8+VZZ!I$12)</f>
        <v>0</v>
      </c>
      <c r="J67" s="101">
        <f>VZZ!J67/(VZZ!J$8+VZZ!J$12)</f>
        <v>0</v>
      </c>
      <c r="K67" s="101">
        <f>VZZ!K67/(VZZ!K$8+VZZ!K$12)</f>
        <v>0</v>
      </c>
    </row>
    <row r="68" spans="1:11" ht="12.75">
      <c r="A68" s="55" t="s">
        <v>278</v>
      </c>
      <c r="B68" s="82" t="s">
        <v>279</v>
      </c>
      <c r="C68" s="90" t="e">
        <f>VZZ!C68/(VZZ!C$8+VZZ!C$12)</f>
        <v>#DIV/0!</v>
      </c>
      <c r="D68" s="90" t="e">
        <f>VZZ!D68/(VZZ!D$8+VZZ!D$12)</f>
        <v>#DIV/0!</v>
      </c>
      <c r="E68" s="90" t="e">
        <f>VZZ!E68/(VZZ!E$8+VZZ!E$12)</f>
        <v>#DIV/0!</v>
      </c>
      <c r="F68" s="90">
        <f>VZZ!F68/(VZZ!F$8+VZZ!F$12)</f>
        <v>0</v>
      </c>
      <c r="G68" s="90">
        <f>VZZ!G68/(VZZ!G$8+VZZ!G$12)</f>
        <v>0</v>
      </c>
      <c r="H68" s="90">
        <f>VZZ!H68/(VZZ!H$8+VZZ!H$12)</f>
        <v>0</v>
      </c>
      <c r="I68" s="90">
        <f>VZZ!I68/(VZZ!I$8+VZZ!I$12)</f>
        <v>0</v>
      </c>
      <c r="J68" s="90">
        <f>VZZ!J68/(VZZ!J$8+VZZ!J$12)</f>
        <v>0</v>
      </c>
      <c r="K68" s="90">
        <f>VZZ!K68/(VZZ!K$8+VZZ!K$12)</f>
        <v>0</v>
      </c>
    </row>
    <row r="69" spans="1:11" ht="12.75">
      <c r="A69" s="52" t="s">
        <v>280</v>
      </c>
      <c r="B69" s="52" t="s">
        <v>281</v>
      </c>
      <c r="C69" s="101" t="e">
        <f>VZZ!C69/(VZZ!C$8+VZZ!C$12)</f>
        <v>#DIV/0!</v>
      </c>
      <c r="D69" s="101" t="e">
        <f>VZZ!D69/(VZZ!D$8+VZZ!D$12)</f>
        <v>#DIV/0!</v>
      </c>
      <c r="E69" s="101" t="e">
        <f>VZZ!E69/(VZZ!E$8+VZZ!E$12)</f>
        <v>#DIV/0!</v>
      </c>
      <c r="F69" s="101">
        <f>VZZ!F69/(VZZ!F$8+VZZ!F$12)</f>
        <v>0.1581307566749688</v>
      </c>
      <c r="G69" s="101">
        <f>VZZ!G69/(VZZ!G$8+VZZ!G$12)</f>
        <v>0.22482260160762296</v>
      </c>
      <c r="H69" s="101">
        <f>VZZ!H69/(VZZ!H$8+VZZ!H$12)</f>
        <v>0.2263425513384749</v>
      </c>
      <c r="I69" s="101">
        <f>VZZ!I69/(VZZ!I$8+VZZ!I$12)</f>
        <v>0.24923191623918264</v>
      </c>
      <c r="J69" s="101">
        <f>VZZ!J69/(VZZ!J$8+VZZ!J$12)</f>
        <v>0.24028228213149447</v>
      </c>
      <c r="K69" s="101">
        <f>VZZ!K69/(VZZ!K$8+VZZ!K$12)</f>
        <v>0.24751562833725968</v>
      </c>
    </row>
    <row r="70" spans="1:11" ht="12.75">
      <c r="A70" s="52"/>
      <c r="B70" s="52" t="s">
        <v>282</v>
      </c>
      <c r="C70" s="101" t="e">
        <f>VZZ!C70/(VZZ!C$8+VZZ!C$12)</f>
        <v>#DIV/0!</v>
      </c>
      <c r="D70" s="101" t="e">
        <f>VZZ!D70/(VZZ!D$8+VZZ!D$12)</f>
        <v>#DIV/0!</v>
      </c>
      <c r="E70" s="101" t="e">
        <f>VZZ!E70/(VZZ!E$8+VZZ!E$12)</f>
        <v>#DIV/0!</v>
      </c>
      <c r="F70" s="101">
        <f>VZZ!F70/(VZZ!F$8+VZZ!F$12)</f>
        <v>0.2337353816877532</v>
      </c>
      <c r="G70" s="101">
        <f>VZZ!G70/(VZZ!G$8+VZZ!G$12)</f>
        <v>0.2684989361903539</v>
      </c>
      <c r="H70" s="101">
        <f>VZZ!H70/(VZZ!H$8+VZZ!H$12)</f>
        <v>0.3032778655554467</v>
      </c>
      <c r="I70" s="101">
        <f>VZZ!I70/(VZZ!I$8+VZZ!I$12)</f>
        <v>0.33219322831643583</v>
      </c>
      <c r="J70" s="101">
        <f>VZZ!J70/(VZZ!J$8+VZZ!J$12)</f>
        <v>0.31846157986057894</v>
      </c>
      <c r="K70" s="101">
        <f>VZZ!K70/(VZZ!K$8+VZZ!K$12)</f>
        <v>0.2928936890526725</v>
      </c>
    </row>
  </sheetData>
  <sheetProtection password="DE7D" sheet="1"/>
  <mergeCells count="6">
    <mergeCell ref="A7:B7"/>
    <mergeCell ref="A5:C5"/>
    <mergeCell ref="A1:B1"/>
    <mergeCell ref="C1:K1"/>
    <mergeCell ref="A3:B3"/>
    <mergeCell ref="C3:K3"/>
  </mergeCells>
  <printOptions/>
  <pageMargins left="0.7" right="0.7" top="0.787401575" bottom="0.787401575" header="0.3" footer="0.3"/>
  <pageSetup horizontalDpi="600" verticalDpi="600" orientation="portrait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439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95">
        <f>Rozvaha!D8-Rozvaha!C8</f>
        <v>0</v>
      </c>
      <c r="D8" s="95">
        <f>Rozvaha!E8-Rozvaha!D8</f>
        <v>0</v>
      </c>
      <c r="E8" s="95">
        <f>Rozvaha!F8-Rozvaha!E8</f>
        <v>15170444</v>
      </c>
      <c r="F8" s="95">
        <f>Rozvaha!G8-Rozvaha!F8</f>
        <v>-135493</v>
      </c>
      <c r="G8" s="95">
        <f>Rozvaha!H8-Rozvaha!G8</f>
        <v>672134</v>
      </c>
      <c r="H8" s="95">
        <f>Rozvaha!I8-Rozvaha!H8</f>
        <v>-631556</v>
      </c>
      <c r="I8" s="95">
        <f>Rozvaha!J8-Rozvaha!I8</f>
        <v>2965668</v>
      </c>
      <c r="J8" s="95">
        <f>Rozvaha!K8-Rozvaha!J8</f>
        <v>1421484</v>
      </c>
    </row>
    <row r="9" spans="1:10" ht="12.75">
      <c r="A9" s="22" t="s">
        <v>45</v>
      </c>
      <c r="B9" s="23" t="s">
        <v>46</v>
      </c>
      <c r="C9" s="96">
        <f>Rozvaha!D9-Rozvaha!C9</f>
        <v>0</v>
      </c>
      <c r="D9" s="96">
        <f>Rozvaha!E9-Rozvaha!D9</f>
        <v>0</v>
      </c>
      <c r="E9" s="96">
        <f>Rozvaha!F9-Rozvaha!E9</f>
        <v>0</v>
      </c>
      <c r="F9" s="96">
        <f>Rozvaha!G9-Rozvaha!F9</f>
        <v>0</v>
      </c>
      <c r="G9" s="96">
        <f>Rozvaha!H9-Rozvaha!G9</f>
        <v>0</v>
      </c>
      <c r="H9" s="96">
        <f>Rozvaha!I9-Rozvaha!H9</f>
        <v>0</v>
      </c>
      <c r="I9" s="96">
        <f>Rozvaha!J9-Rozvaha!I9</f>
        <v>0</v>
      </c>
      <c r="J9" s="96">
        <f>Rozvaha!K9-Rozvaha!J9</f>
        <v>0</v>
      </c>
    </row>
    <row r="10" spans="1:10" ht="12.75">
      <c r="A10" s="22" t="s">
        <v>47</v>
      </c>
      <c r="B10" s="23" t="s">
        <v>48</v>
      </c>
      <c r="C10" s="96">
        <f>Rozvaha!D10-Rozvaha!C10</f>
        <v>0</v>
      </c>
      <c r="D10" s="96">
        <f>Rozvaha!E10-Rozvaha!D10</f>
        <v>0</v>
      </c>
      <c r="E10" s="96">
        <f>Rozvaha!F10-Rozvaha!E10</f>
        <v>12481519</v>
      </c>
      <c r="F10" s="96">
        <f>Rozvaha!G10-Rozvaha!F10</f>
        <v>129009</v>
      </c>
      <c r="G10" s="96">
        <f>Rozvaha!H10-Rozvaha!G10</f>
        <v>285806</v>
      </c>
      <c r="H10" s="96">
        <f>Rozvaha!I10-Rozvaha!H10</f>
        <v>-664815</v>
      </c>
      <c r="I10" s="96">
        <f>Rozvaha!J10-Rozvaha!I10</f>
        <v>2156757</v>
      </c>
      <c r="J10" s="96">
        <f>Rozvaha!K10-Rozvaha!J10</f>
        <v>852642</v>
      </c>
    </row>
    <row r="11" spans="1:10" ht="12.75">
      <c r="A11" s="25" t="s">
        <v>49</v>
      </c>
      <c r="B11" s="26" t="s">
        <v>50</v>
      </c>
      <c r="C11" s="97">
        <f>Rozvaha!D11-Rozvaha!C11</f>
        <v>0</v>
      </c>
      <c r="D11" s="97">
        <f>Rozvaha!E11-Rozvaha!D11</f>
        <v>0</v>
      </c>
      <c r="E11" s="97">
        <f>Rozvaha!F11-Rozvaha!E11</f>
        <v>355441</v>
      </c>
      <c r="F11" s="97">
        <f>Rozvaha!G11-Rozvaha!F11</f>
        <v>240107</v>
      </c>
      <c r="G11" s="97">
        <f>Rozvaha!H11-Rozvaha!G11</f>
        <v>381518</v>
      </c>
      <c r="H11" s="97">
        <f>Rozvaha!I11-Rozvaha!H11</f>
        <v>-14700</v>
      </c>
      <c r="I11" s="97">
        <f>Rozvaha!J11-Rozvaha!I11</f>
        <v>-57706</v>
      </c>
      <c r="J11" s="97">
        <f>Rozvaha!K11-Rozvaha!J11</f>
        <v>3360</v>
      </c>
    </row>
    <row r="12" spans="1:10" ht="12.75">
      <c r="A12" s="15" t="s">
        <v>51</v>
      </c>
      <c r="B12" s="16" t="s">
        <v>52</v>
      </c>
      <c r="C12" s="98">
        <f>Rozvaha!D12-Rozvaha!C12</f>
        <v>0</v>
      </c>
      <c r="D12" s="98">
        <f>Rozvaha!E12-Rozvaha!D12</f>
        <v>0</v>
      </c>
      <c r="E12" s="98">
        <f>Rozvaha!F12-Rozvaha!E12</f>
        <v>0</v>
      </c>
      <c r="F12" s="98">
        <f>Rozvaha!G12-Rozvaha!F12</f>
        <v>0</v>
      </c>
      <c r="G12" s="98">
        <f>Rozvaha!H12-Rozvaha!G12</f>
        <v>0</v>
      </c>
      <c r="H12" s="98">
        <f>Rozvaha!I12-Rozvaha!H12</f>
        <v>0</v>
      </c>
      <c r="I12" s="98">
        <f>Rozvaha!J12-Rozvaha!I12</f>
        <v>0</v>
      </c>
      <c r="J12" s="98">
        <f>Rozvaha!K12-Rozvaha!J12</f>
        <v>0</v>
      </c>
    </row>
    <row r="13" spans="1:10" ht="12.75">
      <c r="A13" s="15" t="s">
        <v>53</v>
      </c>
      <c r="B13" s="16" t="s">
        <v>54</v>
      </c>
      <c r="C13" s="98">
        <f>Rozvaha!D13-Rozvaha!C13</f>
        <v>0</v>
      </c>
      <c r="D13" s="98">
        <f>Rozvaha!E13-Rozvaha!D13</f>
        <v>0</v>
      </c>
      <c r="E13" s="98">
        <f>Rozvaha!F13-Rozvaha!E13</f>
        <v>9221</v>
      </c>
      <c r="F13" s="98">
        <f>Rozvaha!G13-Rozvaha!F13</f>
        <v>-993</v>
      </c>
      <c r="G13" s="98">
        <f>Rozvaha!H13-Rozvaha!G13</f>
        <v>-3106</v>
      </c>
      <c r="H13" s="98">
        <f>Rozvaha!I13-Rozvaha!H13</f>
        <v>-4536</v>
      </c>
      <c r="I13" s="98">
        <f>Rozvaha!J13-Rozvaha!I13</f>
        <v>-288</v>
      </c>
      <c r="J13" s="98">
        <f>Rozvaha!K13-Rozvaha!J13</f>
        <v>1748</v>
      </c>
    </row>
    <row r="14" spans="1:10" ht="12.75">
      <c r="A14" s="15" t="s">
        <v>55</v>
      </c>
      <c r="B14" s="16" t="s">
        <v>56</v>
      </c>
      <c r="C14" s="98">
        <f>Rozvaha!D14-Rozvaha!C14</f>
        <v>0</v>
      </c>
      <c r="D14" s="98">
        <f>Rozvaha!E14-Rozvaha!D14</f>
        <v>0</v>
      </c>
      <c r="E14" s="98">
        <f>Rozvaha!F14-Rozvaha!E14</f>
        <v>44841</v>
      </c>
      <c r="F14" s="98">
        <f>Rozvaha!G14-Rozvaha!F14</f>
        <v>49682</v>
      </c>
      <c r="G14" s="98">
        <f>Rozvaha!H14-Rozvaha!G14</f>
        <v>11161</v>
      </c>
      <c r="H14" s="98">
        <f>Rozvaha!I14-Rozvaha!H14</f>
        <v>437890</v>
      </c>
      <c r="I14" s="98">
        <f>Rozvaha!J14-Rozvaha!I14</f>
        <v>-27582</v>
      </c>
      <c r="J14" s="98">
        <f>Rozvaha!K14-Rozvaha!J14</f>
        <v>29177</v>
      </c>
    </row>
    <row r="15" spans="1:10" ht="12.75">
      <c r="A15" s="15" t="s">
        <v>57</v>
      </c>
      <c r="B15" s="16" t="s">
        <v>58</v>
      </c>
      <c r="C15" s="98">
        <f>Rozvaha!D15-Rozvaha!C15</f>
        <v>0</v>
      </c>
      <c r="D15" s="98">
        <f>Rozvaha!E15-Rozvaha!D15</f>
        <v>0</v>
      </c>
      <c r="E15" s="98">
        <f>Rozvaha!F15-Rozvaha!E15</f>
        <v>276228</v>
      </c>
      <c r="F15" s="98">
        <f>Rozvaha!G15-Rozvaha!F15</f>
        <v>8366</v>
      </c>
      <c r="G15" s="98">
        <f>Rozvaha!H15-Rozvaha!G15</f>
        <v>18569</v>
      </c>
      <c r="H15" s="98">
        <f>Rozvaha!I15-Rozvaha!H15</f>
        <v>-7531</v>
      </c>
      <c r="I15" s="98">
        <f>Rozvaha!J15-Rozvaha!I15</f>
        <v>0</v>
      </c>
      <c r="J15" s="98">
        <f>Rozvaha!K15-Rozvaha!J15</f>
        <v>4387</v>
      </c>
    </row>
    <row r="16" spans="1:10" ht="12.75">
      <c r="A16" s="15" t="s">
        <v>59</v>
      </c>
      <c r="B16" s="16" t="s">
        <v>60</v>
      </c>
      <c r="C16" s="98">
        <f>Rozvaha!D16-Rozvaha!C16</f>
        <v>0</v>
      </c>
      <c r="D16" s="98">
        <f>Rozvaha!E16-Rozvaha!D16</f>
        <v>0</v>
      </c>
      <c r="E16" s="98">
        <f>Rozvaha!F16-Rozvaha!E16</f>
        <v>0</v>
      </c>
      <c r="F16" s="98">
        <f>Rozvaha!G16-Rozvaha!F16</f>
        <v>0</v>
      </c>
      <c r="G16" s="98">
        <f>Rozvaha!H16-Rozvaha!G16</f>
        <v>0</v>
      </c>
      <c r="H16" s="98">
        <f>Rozvaha!I16-Rozvaha!H16</f>
        <v>0</v>
      </c>
      <c r="I16" s="98">
        <f>Rozvaha!J16-Rozvaha!I16</f>
        <v>0</v>
      </c>
      <c r="J16" s="98">
        <f>Rozvaha!K16-Rozvaha!J16</f>
        <v>0</v>
      </c>
    </row>
    <row r="17" spans="1:10" ht="12.75">
      <c r="A17" s="15" t="s">
        <v>61</v>
      </c>
      <c r="B17" s="16" t="s">
        <v>62</v>
      </c>
      <c r="C17" s="98">
        <f>Rozvaha!D17-Rozvaha!C17</f>
        <v>0</v>
      </c>
      <c r="D17" s="98">
        <f>Rozvaha!E17-Rozvaha!D17</f>
        <v>0</v>
      </c>
      <c r="E17" s="98">
        <f>Rozvaha!F17-Rozvaha!E17</f>
        <v>316</v>
      </c>
      <c r="F17" s="98">
        <f>Rozvaha!G17-Rozvaha!F17</f>
        <v>-238</v>
      </c>
      <c r="G17" s="98">
        <f>Rozvaha!H17-Rozvaha!G17</f>
        <v>-78</v>
      </c>
      <c r="H17" s="98">
        <f>Rozvaha!I17-Rozvaha!H17</f>
        <v>35953</v>
      </c>
      <c r="I17" s="98">
        <f>Rozvaha!J17-Rozvaha!I17</f>
        <v>-35595</v>
      </c>
      <c r="J17" s="98">
        <f>Rozvaha!K17-Rozvaha!J17</f>
        <v>-351</v>
      </c>
    </row>
    <row r="18" spans="1:10" ht="12.75">
      <c r="A18" s="15" t="s">
        <v>63</v>
      </c>
      <c r="B18" s="16" t="s">
        <v>64</v>
      </c>
      <c r="C18" s="98">
        <f>Rozvaha!D18-Rozvaha!C18</f>
        <v>0</v>
      </c>
      <c r="D18" s="98">
        <f>Rozvaha!E18-Rozvaha!D18</f>
        <v>0</v>
      </c>
      <c r="E18" s="98">
        <f>Rozvaha!F18-Rozvaha!E18</f>
        <v>24835</v>
      </c>
      <c r="F18" s="98">
        <f>Rozvaha!G18-Rozvaha!F18</f>
        <v>172918</v>
      </c>
      <c r="G18" s="98">
        <f>Rozvaha!H18-Rozvaha!G18</f>
        <v>365344</v>
      </c>
      <c r="H18" s="98">
        <f>Rozvaha!I18-Rozvaha!H18</f>
        <v>-481625</v>
      </c>
      <c r="I18" s="98">
        <f>Rozvaha!J18-Rozvaha!I18</f>
        <v>7100</v>
      </c>
      <c r="J18" s="98">
        <f>Rozvaha!K18-Rozvaha!J18</f>
        <v>-35262</v>
      </c>
    </row>
    <row r="19" spans="1:10" ht="12.75">
      <c r="A19" s="15" t="s">
        <v>65</v>
      </c>
      <c r="B19" s="16" t="s">
        <v>66</v>
      </c>
      <c r="C19" s="98">
        <f>Rozvaha!D19-Rozvaha!C19</f>
        <v>0</v>
      </c>
      <c r="D19" s="98">
        <f>Rozvaha!E19-Rozvaha!D19</f>
        <v>0</v>
      </c>
      <c r="E19" s="98">
        <f>Rozvaha!F19-Rozvaha!E19</f>
        <v>0</v>
      </c>
      <c r="F19" s="98">
        <f>Rozvaha!G19-Rozvaha!F19</f>
        <v>10372</v>
      </c>
      <c r="G19" s="98">
        <f>Rozvaha!H19-Rozvaha!G19</f>
        <v>-10372</v>
      </c>
      <c r="H19" s="98">
        <f>Rozvaha!I19-Rozvaha!H19</f>
        <v>5149</v>
      </c>
      <c r="I19" s="98">
        <f>Rozvaha!J19-Rozvaha!I19</f>
        <v>-1341</v>
      </c>
      <c r="J19" s="98">
        <f>Rozvaha!K19-Rozvaha!J19</f>
        <v>3661</v>
      </c>
    </row>
    <row r="20" spans="1:10" ht="12.75">
      <c r="A20" s="25" t="s">
        <v>67</v>
      </c>
      <c r="B20" s="26" t="s">
        <v>68</v>
      </c>
      <c r="C20" s="97">
        <f>Rozvaha!D20-Rozvaha!C20</f>
        <v>0</v>
      </c>
      <c r="D20" s="97">
        <f>Rozvaha!E20-Rozvaha!D20</f>
        <v>0</v>
      </c>
      <c r="E20" s="97">
        <f>Rozvaha!F20-Rozvaha!E20</f>
        <v>12112649</v>
      </c>
      <c r="F20" s="97">
        <f>Rozvaha!G20-Rozvaha!F20</f>
        <v>-98953</v>
      </c>
      <c r="G20" s="97">
        <f>Rozvaha!H20-Rozvaha!G20</f>
        <v>-105243</v>
      </c>
      <c r="H20" s="97">
        <f>Rozvaha!I20-Rozvaha!H20</f>
        <v>349906</v>
      </c>
      <c r="I20" s="97">
        <f>Rozvaha!J20-Rozvaha!I20</f>
        <v>214654</v>
      </c>
      <c r="J20" s="97">
        <f>Rozvaha!K20-Rozvaha!J20</f>
        <v>1748817</v>
      </c>
    </row>
    <row r="21" spans="1:10" ht="12.75">
      <c r="A21" s="15" t="s">
        <v>51</v>
      </c>
      <c r="B21" s="16" t="s">
        <v>69</v>
      </c>
      <c r="C21" s="98">
        <f>Rozvaha!D21-Rozvaha!C21</f>
        <v>0</v>
      </c>
      <c r="D21" s="98">
        <f>Rozvaha!E21-Rozvaha!D21</f>
        <v>0</v>
      </c>
      <c r="E21" s="98">
        <f>Rozvaha!F21-Rozvaha!E21</f>
        <v>302152</v>
      </c>
      <c r="F21" s="98">
        <f>Rozvaha!G21-Rozvaha!F21</f>
        <v>8119</v>
      </c>
      <c r="G21" s="98">
        <f>Rozvaha!H21-Rozvaha!G21</f>
        <v>-340</v>
      </c>
      <c r="H21" s="98">
        <f>Rozvaha!I21-Rozvaha!H21</f>
        <v>-28652</v>
      </c>
      <c r="I21" s="98">
        <f>Rozvaha!J21-Rozvaha!I21</f>
        <v>-3095</v>
      </c>
      <c r="J21" s="98">
        <f>Rozvaha!K21-Rozvaha!J21</f>
        <v>5998</v>
      </c>
    </row>
    <row r="22" spans="1:10" ht="12.75">
      <c r="A22" s="15" t="s">
        <v>53</v>
      </c>
      <c r="B22" s="16" t="s">
        <v>70</v>
      </c>
      <c r="C22" s="98">
        <f>Rozvaha!D22-Rozvaha!C22</f>
        <v>0</v>
      </c>
      <c r="D22" s="98">
        <f>Rozvaha!E22-Rozvaha!D22</f>
        <v>0</v>
      </c>
      <c r="E22" s="98">
        <f>Rozvaha!F22-Rozvaha!E22</f>
        <v>2786610</v>
      </c>
      <c r="F22" s="98">
        <f>Rozvaha!G22-Rozvaha!F22</f>
        <v>-15554</v>
      </c>
      <c r="G22" s="98">
        <f>Rozvaha!H22-Rozvaha!G22</f>
        <v>175677</v>
      </c>
      <c r="H22" s="98">
        <f>Rozvaha!I22-Rozvaha!H22</f>
        <v>-22026</v>
      </c>
      <c r="I22" s="98">
        <f>Rozvaha!J22-Rozvaha!I22</f>
        <v>-515606</v>
      </c>
      <c r="J22" s="98">
        <f>Rozvaha!K22-Rozvaha!J22</f>
        <v>1084145</v>
      </c>
    </row>
    <row r="23" spans="1:10" ht="12.75">
      <c r="A23" s="15" t="s">
        <v>55</v>
      </c>
      <c r="B23" s="16" t="s">
        <v>71</v>
      </c>
      <c r="C23" s="98">
        <f>Rozvaha!D23-Rozvaha!C23</f>
        <v>0</v>
      </c>
      <c r="D23" s="98">
        <f>Rozvaha!E23-Rozvaha!D23</f>
        <v>0</v>
      </c>
      <c r="E23" s="98">
        <f>Rozvaha!F23-Rozvaha!E23</f>
        <v>3298171</v>
      </c>
      <c r="F23" s="98">
        <f>Rozvaha!G23-Rozvaha!F23</f>
        <v>21450</v>
      </c>
      <c r="G23" s="98">
        <f>Rozvaha!H23-Rozvaha!G23</f>
        <v>290381</v>
      </c>
      <c r="H23" s="98">
        <f>Rozvaha!I23-Rozvaha!H23</f>
        <v>211908</v>
      </c>
      <c r="I23" s="98">
        <f>Rozvaha!J23-Rozvaha!I23</f>
        <v>1443405</v>
      </c>
      <c r="J23" s="98">
        <f>Rozvaha!K23-Rozvaha!J23</f>
        <v>792395</v>
      </c>
    </row>
    <row r="24" spans="1:10" ht="12.75">
      <c r="A24" s="15" t="s">
        <v>57</v>
      </c>
      <c r="B24" s="16" t="s">
        <v>72</v>
      </c>
      <c r="C24" s="98">
        <f>Rozvaha!D24-Rozvaha!C24</f>
        <v>0</v>
      </c>
      <c r="D24" s="98">
        <f>Rozvaha!E24-Rozvaha!D24</f>
        <v>0</v>
      </c>
      <c r="E24" s="98">
        <f>Rozvaha!F24-Rozvaha!E24</f>
        <v>0</v>
      </c>
      <c r="F24" s="98">
        <f>Rozvaha!G24-Rozvaha!F24</f>
        <v>0</v>
      </c>
      <c r="G24" s="98">
        <f>Rozvaha!H24-Rozvaha!G24</f>
        <v>0</v>
      </c>
      <c r="H24" s="98">
        <f>Rozvaha!I24-Rozvaha!H24</f>
        <v>0</v>
      </c>
      <c r="I24" s="98">
        <f>Rozvaha!J24-Rozvaha!I24</f>
        <v>0</v>
      </c>
      <c r="J24" s="98">
        <f>Rozvaha!K24-Rozvaha!J24</f>
        <v>0</v>
      </c>
    </row>
    <row r="25" spans="1:10" ht="12.75">
      <c r="A25" s="15" t="s">
        <v>59</v>
      </c>
      <c r="B25" s="16" t="s">
        <v>73</v>
      </c>
      <c r="C25" s="98">
        <f>Rozvaha!D25-Rozvaha!C25</f>
        <v>0</v>
      </c>
      <c r="D25" s="98">
        <f>Rozvaha!E25-Rozvaha!D25</f>
        <v>0</v>
      </c>
      <c r="E25" s="98">
        <f>Rozvaha!F25-Rozvaha!E25</f>
        <v>0</v>
      </c>
      <c r="F25" s="98">
        <f>Rozvaha!G25-Rozvaha!F25</f>
        <v>0</v>
      </c>
      <c r="G25" s="98">
        <f>Rozvaha!H25-Rozvaha!G25</f>
        <v>0</v>
      </c>
      <c r="H25" s="98">
        <f>Rozvaha!I25-Rozvaha!H25</f>
        <v>0</v>
      </c>
      <c r="I25" s="98">
        <f>Rozvaha!J25-Rozvaha!I25</f>
        <v>0</v>
      </c>
      <c r="J25" s="98">
        <f>Rozvaha!K25-Rozvaha!J25</f>
        <v>0</v>
      </c>
    </row>
    <row r="26" spans="1:10" ht="12.75">
      <c r="A26" s="15" t="s">
        <v>61</v>
      </c>
      <c r="B26" s="16" t="s">
        <v>74</v>
      </c>
      <c r="C26" s="98">
        <f>Rozvaha!D26-Rozvaha!C26</f>
        <v>0</v>
      </c>
      <c r="D26" s="98">
        <f>Rozvaha!E26-Rozvaha!D26</f>
        <v>0</v>
      </c>
      <c r="E26" s="98">
        <f>Rozvaha!F26-Rozvaha!E26</f>
        <v>2056</v>
      </c>
      <c r="F26" s="98">
        <f>Rozvaha!G26-Rozvaha!F26</f>
        <v>674</v>
      </c>
      <c r="G26" s="98">
        <f>Rozvaha!H26-Rozvaha!G26</f>
        <v>-25</v>
      </c>
      <c r="H26" s="98">
        <f>Rozvaha!I26-Rozvaha!H26</f>
        <v>241</v>
      </c>
      <c r="I26" s="98">
        <f>Rozvaha!J26-Rozvaha!I26</f>
        <v>529</v>
      </c>
      <c r="J26" s="98">
        <f>Rozvaha!K26-Rozvaha!J26</f>
        <v>249</v>
      </c>
    </row>
    <row r="27" spans="1:10" ht="12.75">
      <c r="A27" s="15" t="s">
        <v>63</v>
      </c>
      <c r="B27" s="16" t="s">
        <v>75</v>
      </c>
      <c r="C27" s="98">
        <f>Rozvaha!D27-Rozvaha!C27</f>
        <v>0</v>
      </c>
      <c r="D27" s="98">
        <f>Rozvaha!E27-Rozvaha!D27</f>
        <v>0</v>
      </c>
      <c r="E27" s="98">
        <f>Rozvaha!F27-Rozvaha!E27</f>
        <v>141628</v>
      </c>
      <c r="F27" s="98">
        <f>Rozvaha!G27-Rozvaha!F27</f>
        <v>293556</v>
      </c>
      <c r="G27" s="98">
        <f>Rozvaha!H27-Rozvaha!G27</f>
        <v>-202492</v>
      </c>
      <c r="H27" s="98">
        <f>Rozvaha!I27-Rozvaha!H27</f>
        <v>212694</v>
      </c>
      <c r="I27" s="98">
        <f>Rozvaha!J27-Rozvaha!I27</f>
        <v>-87816</v>
      </c>
      <c r="J27" s="98">
        <f>Rozvaha!K27-Rozvaha!J27</f>
        <v>338167</v>
      </c>
    </row>
    <row r="28" spans="1:10" ht="12.75">
      <c r="A28" s="15" t="s">
        <v>65</v>
      </c>
      <c r="B28" s="16" t="s">
        <v>76</v>
      </c>
      <c r="C28" s="98">
        <f>Rozvaha!D28-Rozvaha!C28</f>
        <v>0</v>
      </c>
      <c r="D28" s="98">
        <f>Rozvaha!E28-Rozvaha!D28</f>
        <v>0</v>
      </c>
      <c r="E28" s="98">
        <f>Rozvaha!F28-Rozvaha!E28</f>
        <v>41957</v>
      </c>
      <c r="F28" s="98">
        <f>Rozvaha!G28-Rozvaha!F28</f>
        <v>-25124</v>
      </c>
      <c r="G28" s="98">
        <f>Rozvaha!H28-Rozvaha!G28</f>
        <v>13630</v>
      </c>
      <c r="H28" s="98">
        <f>Rozvaha!I28-Rozvaha!H28</f>
        <v>357815</v>
      </c>
      <c r="I28" s="98">
        <f>Rozvaha!J28-Rozvaha!I28</f>
        <v>-240688</v>
      </c>
      <c r="J28" s="98">
        <f>Rozvaha!K28-Rozvaha!J28</f>
        <v>-90063</v>
      </c>
    </row>
    <row r="29" spans="1:10" ht="12.75">
      <c r="A29" s="15" t="s">
        <v>77</v>
      </c>
      <c r="B29" s="16" t="s">
        <v>78</v>
      </c>
      <c r="C29" s="98">
        <f>Rozvaha!D29-Rozvaha!C29</f>
        <v>0</v>
      </c>
      <c r="D29" s="98">
        <f>Rozvaha!E29-Rozvaha!D29</f>
        <v>0</v>
      </c>
      <c r="E29" s="98">
        <f>Rozvaha!F29-Rozvaha!E29</f>
        <v>5540075</v>
      </c>
      <c r="F29" s="98">
        <f>Rozvaha!G29-Rozvaha!F29</f>
        <v>-382074</v>
      </c>
      <c r="G29" s="98">
        <f>Rozvaha!H29-Rozvaha!G29</f>
        <v>-382074</v>
      </c>
      <c r="H29" s="98">
        <f>Rozvaha!I29-Rozvaha!H29</f>
        <v>-382074</v>
      </c>
      <c r="I29" s="98">
        <f>Rozvaha!J29-Rozvaha!I29</f>
        <v>-382075</v>
      </c>
      <c r="J29" s="98">
        <f>Rozvaha!K29-Rozvaha!J29</f>
        <v>-382074</v>
      </c>
    </row>
    <row r="30" spans="1:10" ht="12.75">
      <c r="A30" s="25" t="s">
        <v>79</v>
      </c>
      <c r="B30" s="26" t="s">
        <v>80</v>
      </c>
      <c r="C30" s="97">
        <f>Rozvaha!D30-Rozvaha!C30</f>
        <v>0</v>
      </c>
      <c r="D30" s="97">
        <f>Rozvaha!E30-Rozvaha!D30</f>
        <v>0</v>
      </c>
      <c r="E30" s="97">
        <f>Rozvaha!F30-Rozvaha!E30</f>
        <v>13429</v>
      </c>
      <c r="F30" s="97">
        <f>Rozvaha!G30-Rozvaha!F30</f>
        <v>-2145</v>
      </c>
      <c r="G30" s="97">
        <f>Rozvaha!H30-Rozvaha!G30</f>
        <v>-469</v>
      </c>
      <c r="H30" s="97">
        <f>Rozvaha!I30-Rozvaha!H30</f>
        <v>-21</v>
      </c>
      <c r="I30" s="97">
        <f>Rozvaha!J30-Rozvaha!I30</f>
        <v>134</v>
      </c>
      <c r="J30" s="97">
        <f>Rozvaha!K30-Rozvaha!J30</f>
        <v>100140</v>
      </c>
    </row>
    <row r="31" spans="1:10" ht="12.75">
      <c r="A31" s="15" t="s">
        <v>51</v>
      </c>
      <c r="B31" s="16" t="s">
        <v>81</v>
      </c>
      <c r="C31" s="98">
        <f>Rozvaha!D31-Rozvaha!C31</f>
        <v>0</v>
      </c>
      <c r="D31" s="98">
        <f>Rozvaha!E31-Rozvaha!D31</f>
        <v>0</v>
      </c>
      <c r="E31" s="98">
        <f>Rozvaha!F31-Rozvaha!E31</f>
        <v>0</v>
      </c>
      <c r="F31" s="98">
        <f>Rozvaha!G31-Rozvaha!F31</f>
        <v>0</v>
      </c>
      <c r="G31" s="98">
        <f>Rozvaha!H31-Rozvaha!G31</f>
        <v>0</v>
      </c>
      <c r="H31" s="98">
        <f>Rozvaha!I31-Rozvaha!H31</f>
        <v>0</v>
      </c>
      <c r="I31" s="98">
        <f>Rozvaha!J31-Rozvaha!I31</f>
        <v>0</v>
      </c>
      <c r="J31" s="98">
        <f>Rozvaha!K31-Rozvaha!J31</f>
        <v>100109</v>
      </c>
    </row>
    <row r="32" spans="1:10" ht="12.75">
      <c r="A32" s="15" t="s">
        <v>53</v>
      </c>
      <c r="B32" s="16" t="s">
        <v>82</v>
      </c>
      <c r="C32" s="98">
        <f>Rozvaha!D32-Rozvaha!C32</f>
        <v>0</v>
      </c>
      <c r="D32" s="98">
        <f>Rozvaha!E32-Rozvaha!D32</f>
        <v>0</v>
      </c>
      <c r="E32" s="98">
        <f>Rozvaha!F32-Rozvaha!E32</f>
        <v>12660</v>
      </c>
      <c r="F32" s="98">
        <f>Rozvaha!G32-Rozvaha!F32</f>
        <v>-2122</v>
      </c>
      <c r="G32" s="98">
        <f>Rozvaha!H32-Rozvaha!G32</f>
        <v>18</v>
      </c>
      <c r="H32" s="98">
        <f>Rozvaha!I32-Rozvaha!H32</f>
        <v>0</v>
      </c>
      <c r="I32" s="98">
        <f>Rozvaha!J32-Rozvaha!I32</f>
        <v>153</v>
      </c>
      <c r="J32" s="98">
        <f>Rozvaha!K32-Rozvaha!J32</f>
        <v>-344</v>
      </c>
    </row>
    <row r="33" spans="1:10" ht="12.75">
      <c r="A33" s="15" t="s">
        <v>55</v>
      </c>
      <c r="B33" s="16" t="s">
        <v>83</v>
      </c>
      <c r="C33" s="98">
        <f>Rozvaha!D33-Rozvaha!C33</f>
        <v>0</v>
      </c>
      <c r="D33" s="98">
        <f>Rozvaha!E33-Rozvaha!D33</f>
        <v>0</v>
      </c>
      <c r="E33" s="98">
        <f>Rozvaha!F33-Rozvaha!E33</f>
        <v>0</v>
      </c>
      <c r="F33" s="98">
        <f>Rozvaha!G33-Rozvaha!F33</f>
        <v>0</v>
      </c>
      <c r="G33" s="98">
        <f>Rozvaha!H33-Rozvaha!G33</f>
        <v>0</v>
      </c>
      <c r="H33" s="98">
        <f>Rozvaha!I33-Rozvaha!H33</f>
        <v>0</v>
      </c>
      <c r="I33" s="98">
        <f>Rozvaha!J33-Rozvaha!I33</f>
        <v>0</v>
      </c>
      <c r="J33" s="98">
        <f>Rozvaha!K33-Rozvaha!J33</f>
        <v>0</v>
      </c>
    </row>
    <row r="34" spans="1:10" ht="12.75">
      <c r="A34" s="15" t="s">
        <v>57</v>
      </c>
      <c r="B34" s="16" t="s">
        <v>84</v>
      </c>
      <c r="C34" s="98">
        <f>Rozvaha!D34-Rozvaha!C34</f>
        <v>0</v>
      </c>
      <c r="D34" s="98">
        <f>Rozvaha!E34-Rozvaha!D34</f>
        <v>0</v>
      </c>
      <c r="E34" s="98">
        <f>Rozvaha!F34-Rozvaha!E34</f>
        <v>0</v>
      </c>
      <c r="F34" s="98">
        <f>Rozvaha!G34-Rozvaha!F34</f>
        <v>0</v>
      </c>
      <c r="G34" s="98">
        <f>Rozvaha!H34-Rozvaha!G34</f>
        <v>0</v>
      </c>
      <c r="H34" s="98">
        <f>Rozvaha!I34-Rozvaha!H34</f>
        <v>0</v>
      </c>
      <c r="I34" s="98">
        <f>Rozvaha!J34-Rozvaha!I34</f>
        <v>0</v>
      </c>
      <c r="J34" s="98">
        <f>Rozvaha!K34-Rozvaha!J34</f>
        <v>0</v>
      </c>
    </row>
    <row r="35" spans="1:10" ht="12.75">
      <c r="A35" s="15"/>
      <c r="B35" s="16" t="s">
        <v>85</v>
      </c>
      <c r="C35" s="98">
        <f>Rozvaha!D35-Rozvaha!C35</f>
        <v>0</v>
      </c>
      <c r="D35" s="98">
        <f>Rozvaha!E35-Rozvaha!D35</f>
        <v>0</v>
      </c>
      <c r="E35" s="98">
        <f>Rozvaha!F35-Rozvaha!E35</f>
        <v>0</v>
      </c>
      <c r="F35" s="98">
        <f>Rozvaha!G35-Rozvaha!F35</f>
        <v>0</v>
      </c>
      <c r="G35" s="98">
        <f>Rozvaha!H35-Rozvaha!G35</f>
        <v>0</v>
      </c>
      <c r="H35" s="98">
        <f>Rozvaha!I35-Rozvaha!H35</f>
        <v>0</v>
      </c>
      <c r="I35" s="98">
        <f>Rozvaha!J35-Rozvaha!I35</f>
        <v>0</v>
      </c>
      <c r="J35" s="98">
        <f>Rozvaha!K35-Rozvaha!J35</f>
        <v>0</v>
      </c>
    </row>
    <row r="36" spans="1:10" ht="12.75">
      <c r="A36" s="15" t="s">
        <v>59</v>
      </c>
      <c r="B36" s="16" t="s">
        <v>86</v>
      </c>
      <c r="C36" s="98">
        <f>Rozvaha!D36-Rozvaha!C36</f>
        <v>0</v>
      </c>
      <c r="D36" s="98">
        <f>Rozvaha!E36-Rozvaha!D36</f>
        <v>0</v>
      </c>
      <c r="E36" s="98">
        <f>Rozvaha!F36-Rozvaha!E36</f>
        <v>769</v>
      </c>
      <c r="F36" s="98">
        <f>Rozvaha!G36-Rozvaha!F36</f>
        <v>-23</v>
      </c>
      <c r="G36" s="98">
        <f>Rozvaha!H36-Rozvaha!G36</f>
        <v>-487</v>
      </c>
      <c r="H36" s="98">
        <f>Rozvaha!I36-Rozvaha!H36</f>
        <v>-21</v>
      </c>
      <c r="I36" s="98">
        <f>Rozvaha!J36-Rozvaha!I36</f>
        <v>-19</v>
      </c>
      <c r="J36" s="98">
        <f>Rozvaha!K36-Rozvaha!J36</f>
        <v>375</v>
      </c>
    </row>
    <row r="37" spans="1:10" ht="12.75">
      <c r="A37" s="15" t="s">
        <v>61</v>
      </c>
      <c r="B37" s="16" t="s">
        <v>87</v>
      </c>
      <c r="C37" s="98">
        <f>Rozvaha!D37-Rozvaha!C37</f>
        <v>0</v>
      </c>
      <c r="D37" s="98">
        <f>Rozvaha!E37-Rozvaha!D37</f>
        <v>0</v>
      </c>
      <c r="E37" s="98">
        <f>Rozvaha!F37-Rozvaha!E37</f>
        <v>0</v>
      </c>
      <c r="F37" s="98">
        <f>Rozvaha!G37-Rozvaha!F37</f>
        <v>0</v>
      </c>
      <c r="G37" s="98">
        <f>Rozvaha!H37-Rozvaha!G37</f>
        <v>0</v>
      </c>
      <c r="H37" s="98">
        <f>Rozvaha!I37-Rozvaha!H37</f>
        <v>0</v>
      </c>
      <c r="I37" s="98">
        <f>Rozvaha!J37-Rozvaha!I37</f>
        <v>0</v>
      </c>
      <c r="J37" s="98">
        <f>Rozvaha!K37-Rozvaha!J37</f>
        <v>0</v>
      </c>
    </row>
    <row r="38" spans="1:10" ht="12.75">
      <c r="A38" s="15" t="s">
        <v>63</v>
      </c>
      <c r="B38" s="16" t="s">
        <v>88</v>
      </c>
      <c r="C38" s="98">
        <f>Rozvaha!D38-Rozvaha!C38</f>
        <v>0</v>
      </c>
      <c r="D38" s="98">
        <f>Rozvaha!E38-Rozvaha!D38</f>
        <v>0</v>
      </c>
      <c r="E38" s="98">
        <f>Rozvaha!F38-Rozvaha!E38</f>
        <v>0</v>
      </c>
      <c r="F38" s="98">
        <f>Rozvaha!G38-Rozvaha!F38</f>
        <v>0</v>
      </c>
      <c r="G38" s="98">
        <f>Rozvaha!H38-Rozvaha!G38</f>
        <v>0</v>
      </c>
      <c r="H38" s="98">
        <f>Rozvaha!I38-Rozvaha!H38</f>
        <v>0</v>
      </c>
      <c r="I38" s="98">
        <f>Rozvaha!J38-Rozvaha!I38</f>
        <v>0</v>
      </c>
      <c r="J38" s="98">
        <f>Rozvaha!K38-Rozvaha!J38</f>
        <v>0</v>
      </c>
    </row>
    <row r="39" spans="1:10" ht="12.75">
      <c r="A39" s="22" t="s">
        <v>89</v>
      </c>
      <c r="B39" s="23" t="s">
        <v>90</v>
      </c>
      <c r="C39" s="96">
        <f>Rozvaha!D39-Rozvaha!C39</f>
        <v>0</v>
      </c>
      <c r="D39" s="96">
        <f>Rozvaha!E39-Rozvaha!D39</f>
        <v>0</v>
      </c>
      <c r="E39" s="96">
        <f>Rozvaha!F39-Rozvaha!E39</f>
        <v>2279924</v>
      </c>
      <c r="F39" s="96">
        <f>Rozvaha!G39-Rozvaha!F39</f>
        <v>-291595</v>
      </c>
      <c r="G39" s="96">
        <f>Rozvaha!H39-Rozvaha!G39</f>
        <v>347683</v>
      </c>
      <c r="H39" s="96">
        <f>Rozvaha!I39-Rozvaha!H39</f>
        <v>-75074</v>
      </c>
      <c r="I39" s="96">
        <f>Rozvaha!J39-Rozvaha!I39</f>
        <v>254327</v>
      </c>
      <c r="J39" s="96">
        <f>Rozvaha!K39-Rozvaha!J39</f>
        <v>413304</v>
      </c>
    </row>
    <row r="40" spans="1:10" ht="12.75">
      <c r="A40" s="25" t="s">
        <v>91</v>
      </c>
      <c r="B40" s="26" t="s">
        <v>10</v>
      </c>
      <c r="C40" s="97">
        <f>Rozvaha!D40-Rozvaha!C40</f>
        <v>0</v>
      </c>
      <c r="D40" s="97">
        <f>Rozvaha!E40-Rozvaha!D40</f>
        <v>0</v>
      </c>
      <c r="E40" s="97">
        <f>Rozvaha!F40-Rozvaha!E40</f>
        <v>992498</v>
      </c>
      <c r="F40" s="97">
        <f>Rozvaha!G40-Rozvaha!F40</f>
        <v>72265</v>
      </c>
      <c r="G40" s="97">
        <f>Rozvaha!H40-Rozvaha!G40</f>
        <v>202046</v>
      </c>
      <c r="H40" s="97">
        <f>Rozvaha!I40-Rozvaha!H40</f>
        <v>918</v>
      </c>
      <c r="I40" s="97">
        <f>Rozvaha!J40-Rozvaha!I40</f>
        <v>291185</v>
      </c>
      <c r="J40" s="97">
        <f>Rozvaha!K40-Rozvaha!J40</f>
        <v>260091</v>
      </c>
    </row>
    <row r="41" spans="1:10" ht="12.75">
      <c r="A41" s="17" t="s">
        <v>51</v>
      </c>
      <c r="B41" s="16" t="s">
        <v>92</v>
      </c>
      <c r="C41" s="98">
        <f>Rozvaha!D41-Rozvaha!C41</f>
        <v>0</v>
      </c>
      <c r="D41" s="98">
        <f>Rozvaha!E41-Rozvaha!D41</f>
        <v>0</v>
      </c>
      <c r="E41" s="98">
        <f>Rozvaha!F41-Rozvaha!E41</f>
        <v>613047</v>
      </c>
      <c r="F41" s="98">
        <f>Rozvaha!G41-Rozvaha!F41</f>
        <v>36418</v>
      </c>
      <c r="G41" s="98">
        <f>Rozvaha!H41-Rozvaha!G41</f>
        <v>219822</v>
      </c>
      <c r="H41" s="98">
        <f>Rozvaha!I41-Rozvaha!H41</f>
        <v>-54379</v>
      </c>
      <c r="I41" s="98">
        <f>Rozvaha!J41-Rozvaha!I41</f>
        <v>124527</v>
      </c>
      <c r="J41" s="98">
        <f>Rozvaha!K41-Rozvaha!J41</f>
        <v>126988</v>
      </c>
    </row>
    <row r="42" spans="1:10" ht="12.75">
      <c r="A42" s="17" t="s">
        <v>53</v>
      </c>
      <c r="B42" s="16" t="s">
        <v>93</v>
      </c>
      <c r="C42" s="98">
        <f>Rozvaha!D42-Rozvaha!C42</f>
        <v>0</v>
      </c>
      <c r="D42" s="98">
        <f>Rozvaha!E42-Rozvaha!D42</f>
        <v>0</v>
      </c>
      <c r="E42" s="98">
        <f>Rozvaha!F42-Rozvaha!E42</f>
        <v>215833</v>
      </c>
      <c r="F42" s="98">
        <f>Rozvaha!G42-Rozvaha!F42</f>
        <v>39563</v>
      </c>
      <c r="G42" s="98">
        <f>Rozvaha!H42-Rozvaha!G42</f>
        <v>6574</v>
      </c>
      <c r="H42" s="98">
        <f>Rozvaha!I42-Rozvaha!H42</f>
        <v>54852</v>
      </c>
      <c r="I42" s="98">
        <f>Rozvaha!J42-Rozvaha!I42</f>
        <v>51092</v>
      </c>
      <c r="J42" s="98">
        <f>Rozvaha!K42-Rozvaha!J42</f>
        <v>130209</v>
      </c>
    </row>
    <row r="43" spans="1:10" ht="12.75">
      <c r="A43" s="17" t="s">
        <v>55</v>
      </c>
      <c r="B43" s="16" t="s">
        <v>94</v>
      </c>
      <c r="C43" s="98">
        <f>Rozvaha!D43-Rozvaha!C43</f>
        <v>0</v>
      </c>
      <c r="D43" s="98">
        <f>Rozvaha!E43-Rozvaha!D43</f>
        <v>0</v>
      </c>
      <c r="E43" s="98">
        <f>Rozvaha!F43-Rozvaha!E43</f>
        <v>76240</v>
      </c>
      <c r="F43" s="98">
        <f>Rozvaha!G43-Rozvaha!F43</f>
        <v>10702</v>
      </c>
      <c r="G43" s="98">
        <f>Rozvaha!H43-Rozvaha!G43</f>
        <v>6601</v>
      </c>
      <c r="H43" s="98">
        <f>Rozvaha!I43-Rozvaha!H43</f>
        <v>1778</v>
      </c>
      <c r="I43" s="98">
        <f>Rozvaha!J43-Rozvaha!I43</f>
        <v>10577</v>
      </c>
      <c r="J43" s="98">
        <f>Rozvaha!K43-Rozvaha!J43</f>
        <v>7734</v>
      </c>
    </row>
    <row r="44" spans="1:10" ht="12.75">
      <c r="A44" s="17" t="s">
        <v>57</v>
      </c>
      <c r="B44" s="16" t="s">
        <v>95</v>
      </c>
      <c r="C44" s="98">
        <f>Rozvaha!D44-Rozvaha!C44</f>
        <v>0</v>
      </c>
      <c r="D44" s="98">
        <f>Rozvaha!E44-Rozvaha!D44</f>
        <v>0</v>
      </c>
      <c r="E44" s="98">
        <f>Rozvaha!F44-Rozvaha!E44</f>
        <v>2</v>
      </c>
      <c r="F44" s="98">
        <f>Rozvaha!G44-Rozvaha!F44</f>
        <v>0</v>
      </c>
      <c r="G44" s="98">
        <f>Rozvaha!H44-Rozvaha!G44</f>
        <v>0</v>
      </c>
      <c r="H44" s="98">
        <f>Rozvaha!I44-Rozvaha!H44</f>
        <v>0</v>
      </c>
      <c r="I44" s="98">
        <f>Rozvaha!J44-Rozvaha!I44</f>
        <v>0</v>
      </c>
      <c r="J44" s="98">
        <f>Rozvaha!K44-Rozvaha!J44</f>
        <v>0</v>
      </c>
    </row>
    <row r="45" spans="1:10" ht="12.75">
      <c r="A45" s="17" t="s">
        <v>59</v>
      </c>
      <c r="B45" s="16" t="s">
        <v>96</v>
      </c>
      <c r="C45" s="98">
        <f>Rozvaha!D45-Rozvaha!C45</f>
        <v>0</v>
      </c>
      <c r="D45" s="98">
        <f>Rozvaha!E45-Rozvaha!D45</f>
        <v>0</v>
      </c>
      <c r="E45" s="98">
        <f>Rozvaha!F45-Rozvaha!E45</f>
        <v>41726</v>
      </c>
      <c r="F45" s="98">
        <f>Rozvaha!G45-Rozvaha!F45</f>
        <v>0</v>
      </c>
      <c r="G45" s="98">
        <f>Rozvaha!H45-Rozvaha!G45</f>
        <v>-5153</v>
      </c>
      <c r="H45" s="98">
        <f>Rozvaha!I45-Rozvaha!H45</f>
        <v>-3098</v>
      </c>
      <c r="I45" s="98">
        <f>Rozvaha!J45-Rozvaha!I45</f>
        <v>17295</v>
      </c>
      <c r="J45" s="98">
        <f>Rozvaha!K45-Rozvaha!J45</f>
        <v>28651</v>
      </c>
    </row>
    <row r="46" spans="1:10" ht="12.75">
      <c r="A46" s="18" t="s">
        <v>61</v>
      </c>
      <c r="B46" s="16" t="s">
        <v>97</v>
      </c>
      <c r="C46" s="98">
        <f>Rozvaha!D46-Rozvaha!C46</f>
        <v>0</v>
      </c>
      <c r="D46" s="98">
        <f>Rozvaha!E46-Rozvaha!D46</f>
        <v>0</v>
      </c>
      <c r="E46" s="98">
        <f>Rozvaha!F46-Rozvaha!E46</f>
        <v>45650</v>
      </c>
      <c r="F46" s="98">
        <f>Rozvaha!G46-Rozvaha!F46</f>
        <v>-14418</v>
      </c>
      <c r="G46" s="98">
        <f>Rozvaha!H46-Rozvaha!G46</f>
        <v>-25798</v>
      </c>
      <c r="H46" s="98">
        <f>Rozvaha!I46-Rozvaha!H46</f>
        <v>1765</v>
      </c>
      <c r="I46" s="98">
        <f>Rozvaha!J46-Rozvaha!I46</f>
        <v>87694</v>
      </c>
      <c r="J46" s="98">
        <f>Rozvaha!K46-Rozvaha!J46</f>
        <v>-33491</v>
      </c>
    </row>
    <row r="47" spans="1:10" ht="12.75">
      <c r="A47" s="25" t="s">
        <v>98</v>
      </c>
      <c r="B47" s="26" t="s">
        <v>99</v>
      </c>
      <c r="C47" s="97">
        <f>Rozvaha!D47-Rozvaha!C47</f>
        <v>0</v>
      </c>
      <c r="D47" s="97">
        <f>Rozvaha!E47-Rozvaha!D47</f>
        <v>0</v>
      </c>
      <c r="E47" s="97">
        <f>Rozvaha!F47-Rozvaha!E47</f>
        <v>193</v>
      </c>
      <c r="F47" s="97">
        <f>Rozvaha!G47-Rozvaha!F47</f>
        <v>-92</v>
      </c>
      <c r="G47" s="97">
        <f>Rozvaha!H47-Rozvaha!G47</f>
        <v>-101</v>
      </c>
      <c r="H47" s="97">
        <f>Rozvaha!I47-Rozvaha!H47</f>
        <v>0</v>
      </c>
      <c r="I47" s="97">
        <f>Rozvaha!J47-Rozvaha!I47</f>
        <v>0</v>
      </c>
      <c r="J47" s="97">
        <f>Rozvaha!K47-Rozvaha!J47</f>
        <v>0</v>
      </c>
    </row>
    <row r="48" spans="1:10" ht="12.75">
      <c r="A48" s="17" t="s">
        <v>51</v>
      </c>
      <c r="B48" s="16" t="s">
        <v>100</v>
      </c>
      <c r="C48" s="98">
        <f>Rozvaha!D48-Rozvaha!C48</f>
        <v>0</v>
      </c>
      <c r="D48" s="98">
        <f>Rozvaha!E48-Rozvaha!D48</f>
        <v>0</v>
      </c>
      <c r="E48" s="98">
        <f>Rozvaha!F48-Rozvaha!E48</f>
        <v>0</v>
      </c>
      <c r="F48" s="98">
        <f>Rozvaha!G48-Rozvaha!F48</f>
        <v>0</v>
      </c>
      <c r="G48" s="98">
        <f>Rozvaha!H48-Rozvaha!G48</f>
        <v>0</v>
      </c>
      <c r="H48" s="98">
        <f>Rozvaha!I48-Rozvaha!H48</f>
        <v>0</v>
      </c>
      <c r="I48" s="98">
        <f>Rozvaha!J48-Rozvaha!I48</f>
        <v>0</v>
      </c>
      <c r="J48" s="98">
        <f>Rozvaha!K48-Rozvaha!J48</f>
        <v>0</v>
      </c>
    </row>
    <row r="49" spans="1:10" ht="12.75">
      <c r="A49" s="17" t="s">
        <v>53</v>
      </c>
      <c r="B49" s="16" t="s">
        <v>101</v>
      </c>
      <c r="C49" s="98">
        <f>Rozvaha!D49-Rozvaha!C49</f>
        <v>0</v>
      </c>
      <c r="D49" s="98">
        <f>Rozvaha!E49-Rozvaha!D49</f>
        <v>0</v>
      </c>
      <c r="E49" s="98">
        <f>Rozvaha!F49-Rozvaha!E49</f>
        <v>0</v>
      </c>
      <c r="F49" s="98">
        <f>Rozvaha!G49-Rozvaha!F49</f>
        <v>0</v>
      </c>
      <c r="G49" s="98">
        <f>Rozvaha!H49-Rozvaha!G49</f>
        <v>0</v>
      </c>
      <c r="H49" s="98">
        <f>Rozvaha!I49-Rozvaha!H49</f>
        <v>0</v>
      </c>
      <c r="I49" s="98">
        <f>Rozvaha!J49-Rozvaha!I49</f>
        <v>0</v>
      </c>
      <c r="J49" s="98">
        <f>Rozvaha!K49-Rozvaha!J49</f>
        <v>0</v>
      </c>
    </row>
    <row r="50" spans="1:10" ht="12.75">
      <c r="A50" s="17" t="s">
        <v>55</v>
      </c>
      <c r="B50" s="16" t="s">
        <v>102</v>
      </c>
      <c r="C50" s="98">
        <f>Rozvaha!D50-Rozvaha!C50</f>
        <v>0</v>
      </c>
      <c r="D50" s="98">
        <f>Rozvaha!E50-Rozvaha!D50</f>
        <v>0</v>
      </c>
      <c r="E50" s="98">
        <f>Rozvaha!F50-Rozvaha!E50</f>
        <v>0</v>
      </c>
      <c r="F50" s="98">
        <f>Rozvaha!G50-Rozvaha!F50</f>
        <v>0</v>
      </c>
      <c r="G50" s="98">
        <f>Rozvaha!H50-Rozvaha!G50</f>
        <v>0</v>
      </c>
      <c r="H50" s="98">
        <f>Rozvaha!I50-Rozvaha!H50</f>
        <v>0</v>
      </c>
      <c r="I50" s="98">
        <f>Rozvaha!J50-Rozvaha!I50</f>
        <v>0</v>
      </c>
      <c r="J50" s="98">
        <f>Rozvaha!K50-Rozvaha!J50</f>
        <v>0</v>
      </c>
    </row>
    <row r="51" spans="1:10" ht="12.75">
      <c r="A51" s="17" t="s">
        <v>57</v>
      </c>
      <c r="B51" s="16" t="s">
        <v>103</v>
      </c>
      <c r="C51" s="98">
        <f>Rozvaha!D51-Rozvaha!C51</f>
        <v>0</v>
      </c>
      <c r="D51" s="98">
        <f>Rozvaha!E51-Rozvaha!D51</f>
        <v>0</v>
      </c>
      <c r="E51" s="98">
        <f>Rozvaha!F51-Rozvaha!E51</f>
        <v>0</v>
      </c>
      <c r="F51" s="98">
        <f>Rozvaha!G51-Rozvaha!F51</f>
        <v>0</v>
      </c>
      <c r="G51" s="98">
        <f>Rozvaha!H51-Rozvaha!G51</f>
        <v>0</v>
      </c>
      <c r="H51" s="98">
        <f>Rozvaha!I51-Rozvaha!H51</f>
        <v>0</v>
      </c>
      <c r="I51" s="98">
        <f>Rozvaha!J51-Rozvaha!I51</f>
        <v>0</v>
      </c>
      <c r="J51" s="98">
        <f>Rozvaha!K51-Rozvaha!J51</f>
        <v>0</v>
      </c>
    </row>
    <row r="52" spans="1:10" ht="12.75">
      <c r="A52" s="17" t="s">
        <v>59</v>
      </c>
      <c r="B52" s="16" t="s">
        <v>104</v>
      </c>
      <c r="C52" s="98">
        <f>Rozvaha!D52-Rozvaha!C52</f>
        <v>0</v>
      </c>
      <c r="D52" s="98">
        <f>Rozvaha!E52-Rozvaha!D52</f>
        <v>0</v>
      </c>
      <c r="E52" s="98">
        <f>Rozvaha!F52-Rozvaha!E52</f>
        <v>0</v>
      </c>
      <c r="F52" s="98">
        <f>Rozvaha!G52-Rozvaha!F52</f>
        <v>0</v>
      </c>
      <c r="G52" s="98">
        <f>Rozvaha!H52-Rozvaha!G52</f>
        <v>0</v>
      </c>
      <c r="H52" s="98">
        <f>Rozvaha!I52-Rozvaha!H52</f>
        <v>0</v>
      </c>
      <c r="I52" s="98">
        <f>Rozvaha!J52-Rozvaha!I52</f>
        <v>0</v>
      </c>
      <c r="J52" s="98">
        <f>Rozvaha!K52-Rozvaha!J52</f>
        <v>0</v>
      </c>
    </row>
    <row r="53" spans="1:10" ht="12.75">
      <c r="A53" s="17" t="s">
        <v>61</v>
      </c>
      <c r="B53" s="16" t="s">
        <v>105</v>
      </c>
      <c r="C53" s="98">
        <f>Rozvaha!D53-Rozvaha!C53</f>
        <v>0</v>
      </c>
      <c r="D53" s="98">
        <f>Rozvaha!E53-Rozvaha!D53</f>
        <v>0</v>
      </c>
      <c r="E53" s="98">
        <f>Rozvaha!F53-Rozvaha!E53</f>
        <v>193</v>
      </c>
      <c r="F53" s="98">
        <f>Rozvaha!G53-Rozvaha!F53</f>
        <v>-92</v>
      </c>
      <c r="G53" s="98">
        <f>Rozvaha!H53-Rozvaha!G53</f>
        <v>-101</v>
      </c>
      <c r="H53" s="98">
        <f>Rozvaha!I53-Rozvaha!H53</f>
        <v>0</v>
      </c>
      <c r="I53" s="98">
        <f>Rozvaha!J53-Rozvaha!I53</f>
        <v>0</v>
      </c>
      <c r="J53" s="98">
        <f>Rozvaha!K53-Rozvaha!J53</f>
        <v>0</v>
      </c>
    </row>
    <row r="54" spans="1:10" ht="12.75">
      <c r="A54" s="17" t="s">
        <v>63</v>
      </c>
      <c r="B54" s="16" t="s">
        <v>106</v>
      </c>
      <c r="C54" s="98">
        <f>Rozvaha!D54-Rozvaha!C54</f>
        <v>0</v>
      </c>
      <c r="D54" s="98">
        <f>Rozvaha!E54-Rozvaha!D54</f>
        <v>0</v>
      </c>
      <c r="E54" s="98">
        <f>Rozvaha!F54-Rozvaha!E54</f>
        <v>0</v>
      </c>
      <c r="F54" s="98">
        <f>Rozvaha!G54-Rozvaha!F54</f>
        <v>0</v>
      </c>
      <c r="G54" s="98">
        <f>Rozvaha!H54-Rozvaha!G54</f>
        <v>0</v>
      </c>
      <c r="H54" s="98">
        <f>Rozvaha!I54-Rozvaha!H54</f>
        <v>0</v>
      </c>
      <c r="I54" s="98">
        <f>Rozvaha!J54-Rozvaha!I54</f>
        <v>0</v>
      </c>
      <c r="J54" s="98">
        <f>Rozvaha!K54-Rozvaha!J54</f>
        <v>0</v>
      </c>
    </row>
    <row r="55" spans="1:10" ht="12.75">
      <c r="A55" s="25" t="s">
        <v>107</v>
      </c>
      <c r="B55" s="26" t="s">
        <v>24</v>
      </c>
      <c r="C55" s="97">
        <f>Rozvaha!D55-Rozvaha!C55</f>
        <v>0</v>
      </c>
      <c r="D55" s="97">
        <f>Rozvaha!E55-Rozvaha!D55</f>
        <v>0</v>
      </c>
      <c r="E55" s="97">
        <f>Rozvaha!F55-Rozvaha!E55</f>
        <v>1281588</v>
      </c>
      <c r="F55" s="97">
        <f>Rozvaha!G55-Rozvaha!F55</f>
        <v>-428001</v>
      </c>
      <c r="G55" s="97">
        <f>Rozvaha!H55-Rozvaha!G55</f>
        <v>15334</v>
      </c>
      <c r="H55" s="97">
        <f>Rozvaha!I55-Rozvaha!H55</f>
        <v>71654</v>
      </c>
      <c r="I55" s="97">
        <f>Rozvaha!J55-Rozvaha!I55</f>
        <v>-34797</v>
      </c>
      <c r="J55" s="97">
        <f>Rozvaha!K55-Rozvaha!J55</f>
        <v>137853</v>
      </c>
    </row>
    <row r="56" spans="1:10" ht="12.75">
      <c r="A56" s="17" t="s">
        <v>51</v>
      </c>
      <c r="B56" s="16" t="s">
        <v>100</v>
      </c>
      <c r="C56" s="98">
        <f>Rozvaha!D56-Rozvaha!C56</f>
        <v>0</v>
      </c>
      <c r="D56" s="98">
        <f>Rozvaha!E56-Rozvaha!D56</f>
        <v>0</v>
      </c>
      <c r="E56" s="98">
        <f>Rozvaha!F56-Rozvaha!E56</f>
        <v>867678</v>
      </c>
      <c r="F56" s="98">
        <f>Rozvaha!G56-Rozvaha!F56</f>
        <v>-111974</v>
      </c>
      <c r="G56" s="98">
        <f>Rozvaha!H56-Rozvaha!G56</f>
        <v>16836</v>
      </c>
      <c r="H56" s="98">
        <f>Rozvaha!I56-Rozvaha!H56</f>
        <v>40473</v>
      </c>
      <c r="I56" s="98">
        <f>Rozvaha!J56-Rozvaha!I56</f>
        <v>8962</v>
      </c>
      <c r="J56" s="98">
        <f>Rozvaha!K56-Rozvaha!J56</f>
        <v>51460</v>
      </c>
    </row>
    <row r="57" spans="1:10" ht="12.75">
      <c r="A57" s="17" t="s">
        <v>53</v>
      </c>
      <c r="B57" s="16" t="s">
        <v>101</v>
      </c>
      <c r="C57" s="98">
        <f>Rozvaha!D57-Rozvaha!C57</f>
        <v>0</v>
      </c>
      <c r="D57" s="98">
        <f>Rozvaha!E57-Rozvaha!D57</f>
        <v>0</v>
      </c>
      <c r="E57" s="98">
        <f>Rozvaha!F57-Rozvaha!E57</f>
        <v>45408</v>
      </c>
      <c r="F57" s="98">
        <f>Rozvaha!G57-Rozvaha!F57</f>
        <v>-45408</v>
      </c>
      <c r="G57" s="98">
        <f>Rozvaha!H57-Rozvaha!G57</f>
        <v>0</v>
      </c>
      <c r="H57" s="98">
        <f>Rozvaha!I57-Rozvaha!H57</f>
        <v>21644</v>
      </c>
      <c r="I57" s="98">
        <f>Rozvaha!J57-Rozvaha!I57</f>
        <v>-21644</v>
      </c>
      <c r="J57" s="98">
        <f>Rozvaha!K57-Rozvaha!J57</f>
        <v>0</v>
      </c>
    </row>
    <row r="58" spans="1:10" ht="12.75">
      <c r="A58" s="17" t="s">
        <v>55</v>
      </c>
      <c r="B58" s="16" t="s">
        <v>102</v>
      </c>
      <c r="C58" s="98">
        <f>Rozvaha!D58-Rozvaha!C58</f>
        <v>0</v>
      </c>
      <c r="D58" s="98">
        <f>Rozvaha!E58-Rozvaha!D58</f>
        <v>0</v>
      </c>
      <c r="E58" s="98">
        <f>Rozvaha!F58-Rozvaha!E58</f>
        <v>0</v>
      </c>
      <c r="F58" s="98">
        <f>Rozvaha!G58-Rozvaha!F58</f>
        <v>0</v>
      </c>
      <c r="G58" s="98">
        <f>Rozvaha!H58-Rozvaha!G58</f>
        <v>0</v>
      </c>
      <c r="H58" s="98">
        <f>Rozvaha!I58-Rozvaha!H58</f>
        <v>0</v>
      </c>
      <c r="I58" s="98">
        <f>Rozvaha!J58-Rozvaha!I58</f>
        <v>0</v>
      </c>
      <c r="J58" s="98">
        <f>Rozvaha!K58-Rozvaha!J58</f>
        <v>0</v>
      </c>
    </row>
    <row r="59" spans="1:10" ht="12.75">
      <c r="A59" s="17" t="s">
        <v>57</v>
      </c>
      <c r="B59" s="16" t="s">
        <v>103</v>
      </c>
      <c r="C59" s="98">
        <f>Rozvaha!D59-Rozvaha!C59</f>
        <v>0</v>
      </c>
      <c r="D59" s="98">
        <f>Rozvaha!E59-Rozvaha!D59</f>
        <v>0</v>
      </c>
      <c r="E59" s="98">
        <f>Rozvaha!F59-Rozvaha!E59</f>
        <v>0</v>
      </c>
      <c r="F59" s="98">
        <f>Rozvaha!G59-Rozvaha!F59</f>
        <v>0</v>
      </c>
      <c r="G59" s="98">
        <f>Rozvaha!H59-Rozvaha!G59</f>
        <v>0</v>
      </c>
      <c r="H59" s="98">
        <f>Rozvaha!I59-Rozvaha!H59</f>
        <v>0</v>
      </c>
      <c r="I59" s="98">
        <f>Rozvaha!J59-Rozvaha!I59</f>
        <v>0</v>
      </c>
      <c r="J59" s="98">
        <f>Rozvaha!K59-Rozvaha!J59</f>
        <v>0</v>
      </c>
    </row>
    <row r="60" spans="1:10" ht="12.75">
      <c r="A60" s="17" t="s">
        <v>59</v>
      </c>
      <c r="B60" s="16" t="s">
        <v>108</v>
      </c>
      <c r="C60" s="98">
        <f>Rozvaha!D60-Rozvaha!C60</f>
        <v>0</v>
      </c>
      <c r="D60" s="98">
        <f>Rozvaha!E60-Rozvaha!D60</f>
        <v>0</v>
      </c>
      <c r="E60" s="98">
        <f>Rozvaha!F60-Rozvaha!E60</f>
        <v>0</v>
      </c>
      <c r="F60" s="98">
        <f>Rozvaha!G60-Rozvaha!F60</f>
        <v>0</v>
      </c>
      <c r="G60" s="98">
        <f>Rozvaha!H60-Rozvaha!G60</f>
        <v>0</v>
      </c>
      <c r="H60" s="98">
        <f>Rozvaha!I60-Rozvaha!H60</f>
        <v>0</v>
      </c>
      <c r="I60" s="98">
        <f>Rozvaha!J60-Rozvaha!I60</f>
        <v>0</v>
      </c>
      <c r="J60" s="98">
        <f>Rozvaha!K60-Rozvaha!J60</f>
        <v>0</v>
      </c>
    </row>
    <row r="61" spans="1:10" ht="12.75">
      <c r="A61" s="17" t="s">
        <v>61</v>
      </c>
      <c r="B61" s="16" t="s">
        <v>109</v>
      </c>
      <c r="C61" s="98">
        <f>Rozvaha!D61-Rozvaha!C61</f>
        <v>0</v>
      </c>
      <c r="D61" s="98">
        <f>Rozvaha!E61-Rozvaha!D61</f>
        <v>0</v>
      </c>
      <c r="E61" s="98">
        <f>Rozvaha!F61-Rozvaha!E61</f>
        <v>0</v>
      </c>
      <c r="F61" s="98">
        <f>Rozvaha!G61-Rozvaha!F61</f>
        <v>1831</v>
      </c>
      <c r="G61" s="98">
        <f>Rozvaha!H61-Rozvaha!G61</f>
        <v>-1831</v>
      </c>
      <c r="H61" s="98">
        <f>Rozvaha!I61-Rozvaha!H61</f>
        <v>21101</v>
      </c>
      <c r="I61" s="98">
        <f>Rozvaha!J61-Rozvaha!I61</f>
        <v>-21101</v>
      </c>
      <c r="J61" s="98">
        <f>Rozvaha!K61-Rozvaha!J61</f>
        <v>65130</v>
      </c>
    </row>
    <row r="62" spans="1:10" ht="12.75">
      <c r="A62" s="17" t="s">
        <v>63</v>
      </c>
      <c r="B62" s="16" t="s">
        <v>110</v>
      </c>
      <c r="C62" s="98">
        <f>Rozvaha!D62-Rozvaha!C62</f>
        <v>0</v>
      </c>
      <c r="D62" s="98">
        <f>Rozvaha!E62-Rozvaha!D62</f>
        <v>0</v>
      </c>
      <c r="E62" s="98">
        <f>Rozvaha!F62-Rozvaha!E62</f>
        <v>0</v>
      </c>
      <c r="F62" s="98">
        <f>Rozvaha!G62-Rozvaha!F62</f>
        <v>0</v>
      </c>
      <c r="G62" s="98">
        <f>Rozvaha!H62-Rozvaha!G62</f>
        <v>0</v>
      </c>
      <c r="H62" s="98">
        <f>Rozvaha!I62-Rozvaha!H62</f>
        <v>0</v>
      </c>
      <c r="I62" s="98">
        <f>Rozvaha!J62-Rozvaha!I62</f>
        <v>0</v>
      </c>
      <c r="J62" s="98">
        <f>Rozvaha!K62-Rozvaha!J62</f>
        <v>0</v>
      </c>
    </row>
    <row r="63" spans="1:10" ht="12.75">
      <c r="A63" s="17" t="s">
        <v>65</v>
      </c>
      <c r="B63" s="16" t="s">
        <v>104</v>
      </c>
      <c r="C63" s="98">
        <f>Rozvaha!D63-Rozvaha!C63</f>
        <v>0</v>
      </c>
      <c r="D63" s="98">
        <f>Rozvaha!E63-Rozvaha!D63</f>
        <v>0</v>
      </c>
      <c r="E63" s="98">
        <f>Rozvaha!F63-Rozvaha!E63</f>
        <v>354485</v>
      </c>
      <c r="F63" s="98">
        <f>Rozvaha!G63-Rozvaha!F63</f>
        <v>-273772</v>
      </c>
      <c r="G63" s="98">
        <f>Rozvaha!H63-Rozvaha!G63</f>
        <v>4284</v>
      </c>
      <c r="H63" s="98">
        <f>Rozvaha!I63-Rozvaha!H63</f>
        <v>-18528</v>
      </c>
      <c r="I63" s="98">
        <f>Rozvaha!J63-Rozvaha!I63</f>
        <v>3569</v>
      </c>
      <c r="J63" s="98">
        <f>Rozvaha!K63-Rozvaha!J63</f>
        <v>26642</v>
      </c>
    </row>
    <row r="64" spans="1:10" ht="12.75">
      <c r="A64" s="17" t="s">
        <v>77</v>
      </c>
      <c r="B64" s="16" t="s">
        <v>105</v>
      </c>
      <c r="C64" s="98">
        <f>Rozvaha!D64-Rozvaha!C64</f>
        <v>0</v>
      </c>
      <c r="D64" s="98">
        <f>Rozvaha!E64-Rozvaha!D64</f>
        <v>0</v>
      </c>
      <c r="E64" s="98">
        <f>Rozvaha!F64-Rozvaha!E64</f>
        <v>14017</v>
      </c>
      <c r="F64" s="98">
        <f>Rozvaha!G64-Rozvaha!F64</f>
        <v>1322</v>
      </c>
      <c r="G64" s="98">
        <f>Rozvaha!H64-Rozvaha!G64</f>
        <v>-3955</v>
      </c>
      <c r="H64" s="98">
        <f>Rozvaha!I64-Rozvaha!H64</f>
        <v>6964</v>
      </c>
      <c r="I64" s="98">
        <f>Rozvaha!J64-Rozvaha!I64</f>
        <v>-4583</v>
      </c>
      <c r="J64" s="98">
        <f>Rozvaha!K64-Rozvaha!J64</f>
        <v>-5379</v>
      </c>
    </row>
    <row r="65" spans="1:10" ht="12.75">
      <c r="A65" s="25" t="s">
        <v>111</v>
      </c>
      <c r="B65" s="26" t="s">
        <v>15</v>
      </c>
      <c r="C65" s="97">
        <f>Rozvaha!D65-Rozvaha!C65</f>
        <v>0</v>
      </c>
      <c r="D65" s="97">
        <f>Rozvaha!E65-Rozvaha!D65</f>
        <v>0</v>
      </c>
      <c r="E65" s="97">
        <f>Rozvaha!F65-Rozvaha!E65</f>
        <v>105645</v>
      </c>
      <c r="F65" s="97">
        <f>Rozvaha!G65-Rozvaha!F65</f>
        <v>-35807</v>
      </c>
      <c r="G65" s="97">
        <f>Rozvaha!H65-Rozvaha!G65</f>
        <v>130434</v>
      </c>
      <c r="H65" s="97">
        <f>Rozvaha!I65-Rozvaha!H65</f>
        <v>-147636</v>
      </c>
      <c r="I65" s="97">
        <f>Rozvaha!J65-Rozvaha!I65</f>
        <v>-2061</v>
      </c>
      <c r="J65" s="97">
        <f>Rozvaha!K65-Rozvaha!J65</f>
        <v>15360</v>
      </c>
    </row>
    <row r="66" spans="1:10" ht="12.75">
      <c r="A66" s="15" t="s">
        <v>51</v>
      </c>
      <c r="B66" s="16" t="s">
        <v>112</v>
      </c>
      <c r="C66" s="98">
        <f>Rozvaha!D66-Rozvaha!C66</f>
        <v>0</v>
      </c>
      <c r="D66" s="98">
        <f>Rozvaha!E66-Rozvaha!D66</f>
        <v>0</v>
      </c>
      <c r="E66" s="98">
        <f>Rozvaha!F66-Rozvaha!E66</f>
        <v>52911</v>
      </c>
      <c r="F66" s="98">
        <f>Rozvaha!G66-Rozvaha!F66</f>
        <v>-24214</v>
      </c>
      <c r="G66" s="98">
        <f>Rozvaha!H66-Rozvaha!G66</f>
        <v>16890</v>
      </c>
      <c r="H66" s="98">
        <f>Rozvaha!I66-Rozvaha!H66</f>
        <v>2796</v>
      </c>
      <c r="I66" s="98">
        <f>Rozvaha!J66-Rozvaha!I66</f>
        <v>-6708</v>
      </c>
      <c r="J66" s="98">
        <f>Rozvaha!K66-Rozvaha!J66</f>
        <v>-1128</v>
      </c>
    </row>
    <row r="67" spans="1:10" ht="12.75">
      <c r="A67" s="15" t="s">
        <v>53</v>
      </c>
      <c r="B67" s="16" t="s">
        <v>113</v>
      </c>
      <c r="C67" s="98">
        <f>Rozvaha!D67-Rozvaha!C67</f>
        <v>0</v>
      </c>
      <c r="D67" s="98">
        <f>Rozvaha!E67-Rozvaha!D67</f>
        <v>0</v>
      </c>
      <c r="E67" s="98">
        <f>Rozvaha!F67-Rozvaha!E67</f>
        <v>52734</v>
      </c>
      <c r="F67" s="98">
        <f>Rozvaha!G67-Rozvaha!F67</f>
        <v>-11593</v>
      </c>
      <c r="G67" s="98">
        <f>Rozvaha!H67-Rozvaha!G67</f>
        <v>113544</v>
      </c>
      <c r="H67" s="98">
        <f>Rozvaha!I67-Rozvaha!H67</f>
        <v>-150432</v>
      </c>
      <c r="I67" s="98">
        <f>Rozvaha!J67-Rozvaha!I67</f>
        <v>4647</v>
      </c>
      <c r="J67" s="98">
        <f>Rozvaha!K67-Rozvaha!J67</f>
        <v>16488</v>
      </c>
    </row>
    <row r="68" spans="1:10" ht="12.75">
      <c r="A68" s="15" t="s">
        <v>55</v>
      </c>
      <c r="B68" s="16" t="s">
        <v>114</v>
      </c>
      <c r="C68" s="98">
        <f>Rozvaha!D68-Rozvaha!C68</f>
        <v>0</v>
      </c>
      <c r="D68" s="98">
        <f>Rozvaha!E68-Rozvaha!D68</f>
        <v>0</v>
      </c>
      <c r="E68" s="98">
        <f>Rozvaha!F68-Rozvaha!E68</f>
        <v>0</v>
      </c>
      <c r="F68" s="98">
        <f>Rozvaha!G68-Rozvaha!F68</f>
        <v>0</v>
      </c>
      <c r="G68" s="98">
        <f>Rozvaha!H68-Rozvaha!G68</f>
        <v>0</v>
      </c>
      <c r="H68" s="98">
        <f>Rozvaha!I68-Rozvaha!H68</f>
        <v>0</v>
      </c>
      <c r="I68" s="98">
        <f>Rozvaha!J68-Rozvaha!I68</f>
        <v>0</v>
      </c>
      <c r="J68" s="98">
        <f>Rozvaha!K68-Rozvaha!J68</f>
        <v>0</v>
      </c>
    </row>
    <row r="69" spans="1:10" ht="12.75">
      <c r="A69" s="15" t="s">
        <v>57</v>
      </c>
      <c r="B69" s="16" t="s">
        <v>115</v>
      </c>
      <c r="C69" s="98">
        <f>Rozvaha!D69-Rozvaha!C69</f>
        <v>0</v>
      </c>
      <c r="D69" s="98">
        <f>Rozvaha!E69-Rozvaha!D69</f>
        <v>0</v>
      </c>
      <c r="E69" s="98">
        <f>Rozvaha!F69-Rozvaha!E69</f>
        <v>0</v>
      </c>
      <c r="F69" s="98">
        <f>Rozvaha!G69-Rozvaha!F69</f>
        <v>0</v>
      </c>
      <c r="G69" s="98">
        <f>Rozvaha!H69-Rozvaha!G69</f>
        <v>0</v>
      </c>
      <c r="H69" s="98">
        <f>Rozvaha!I69-Rozvaha!H69</f>
        <v>0</v>
      </c>
      <c r="I69" s="98">
        <f>Rozvaha!J69-Rozvaha!I69</f>
        <v>0</v>
      </c>
      <c r="J69" s="98">
        <f>Rozvaha!K69-Rozvaha!J69</f>
        <v>0</v>
      </c>
    </row>
    <row r="70" spans="1:10" ht="12.75">
      <c r="A70" s="22" t="s">
        <v>116</v>
      </c>
      <c r="B70" s="23" t="s">
        <v>117</v>
      </c>
      <c r="C70" s="96">
        <f>Rozvaha!D70-Rozvaha!C70</f>
        <v>0</v>
      </c>
      <c r="D70" s="96">
        <f>Rozvaha!E70-Rozvaha!D70</f>
        <v>0</v>
      </c>
      <c r="E70" s="96">
        <f>Rozvaha!F70-Rozvaha!E70</f>
        <v>409001</v>
      </c>
      <c r="F70" s="96">
        <f>Rozvaha!G70-Rozvaha!F70</f>
        <v>27093</v>
      </c>
      <c r="G70" s="96">
        <f>Rozvaha!H70-Rozvaha!G70</f>
        <v>38645</v>
      </c>
      <c r="H70" s="96">
        <f>Rozvaha!I70-Rozvaha!H70</f>
        <v>108333</v>
      </c>
      <c r="I70" s="96">
        <f>Rozvaha!J70-Rozvaha!I70</f>
        <v>554584</v>
      </c>
      <c r="J70" s="96">
        <f>Rozvaha!K70-Rozvaha!J70</f>
        <v>155538</v>
      </c>
    </row>
    <row r="71" spans="1:10" ht="12.75">
      <c r="A71" s="25" t="s">
        <v>118</v>
      </c>
      <c r="B71" s="26" t="s">
        <v>119</v>
      </c>
      <c r="C71" s="97">
        <f>Rozvaha!D71-Rozvaha!C71</f>
        <v>0</v>
      </c>
      <c r="D71" s="97">
        <f>Rozvaha!E71-Rozvaha!D71</f>
        <v>0</v>
      </c>
      <c r="E71" s="97">
        <f>Rozvaha!F71-Rozvaha!E71</f>
        <v>409001</v>
      </c>
      <c r="F71" s="97">
        <f>Rozvaha!G71-Rozvaha!F71</f>
        <v>27093</v>
      </c>
      <c r="G71" s="97">
        <f>Rozvaha!H71-Rozvaha!G71</f>
        <v>38645</v>
      </c>
      <c r="H71" s="97">
        <f>Rozvaha!I71-Rozvaha!H71</f>
        <v>108333</v>
      </c>
      <c r="I71" s="97">
        <f>Rozvaha!J71-Rozvaha!I71</f>
        <v>554584</v>
      </c>
      <c r="J71" s="97">
        <f>Rozvaha!K71-Rozvaha!J71</f>
        <v>155538</v>
      </c>
    </row>
    <row r="72" spans="1:10" ht="12.75">
      <c r="A72" s="15" t="s">
        <v>51</v>
      </c>
      <c r="B72" s="16" t="s">
        <v>120</v>
      </c>
      <c r="C72" s="98">
        <f>Rozvaha!D72-Rozvaha!C72</f>
        <v>0</v>
      </c>
      <c r="D72" s="98">
        <f>Rozvaha!E72-Rozvaha!D72</f>
        <v>0</v>
      </c>
      <c r="E72" s="98">
        <f>Rozvaha!F72-Rozvaha!E72</f>
        <v>403498</v>
      </c>
      <c r="F72" s="98">
        <f>Rozvaha!G72-Rozvaha!F72</f>
        <v>32596</v>
      </c>
      <c r="G72" s="98">
        <f>Rozvaha!H72-Rozvaha!G72</f>
        <v>38645</v>
      </c>
      <c r="H72" s="98">
        <f>Rozvaha!I72-Rozvaha!H72</f>
        <v>108333</v>
      </c>
      <c r="I72" s="98">
        <f>Rozvaha!J72-Rozvaha!I72</f>
        <v>554584</v>
      </c>
      <c r="J72" s="98">
        <f>Rozvaha!K72-Rozvaha!J72</f>
        <v>155534</v>
      </c>
    </row>
    <row r="73" spans="1:10" ht="12.75">
      <c r="A73" s="15" t="s">
        <v>53</v>
      </c>
      <c r="B73" s="16" t="s">
        <v>121</v>
      </c>
      <c r="C73" s="98">
        <f>Rozvaha!D73-Rozvaha!C73</f>
        <v>0</v>
      </c>
      <c r="D73" s="98">
        <f>Rozvaha!E73-Rozvaha!D73</f>
        <v>0</v>
      </c>
      <c r="E73" s="98">
        <f>Rozvaha!F73-Rozvaha!E73</f>
        <v>0</v>
      </c>
      <c r="F73" s="98">
        <f>Rozvaha!G73-Rozvaha!F73</f>
        <v>0</v>
      </c>
      <c r="G73" s="98">
        <f>Rozvaha!H73-Rozvaha!G73</f>
        <v>0</v>
      </c>
      <c r="H73" s="98">
        <f>Rozvaha!I73-Rozvaha!H73</f>
        <v>0</v>
      </c>
      <c r="I73" s="98">
        <f>Rozvaha!J73-Rozvaha!I73</f>
        <v>0</v>
      </c>
      <c r="J73" s="98">
        <f>Rozvaha!K73-Rozvaha!J73</f>
        <v>0</v>
      </c>
    </row>
    <row r="74" spans="1:10" ht="12.75">
      <c r="A74" s="15" t="s">
        <v>55</v>
      </c>
      <c r="B74" s="16" t="s">
        <v>122</v>
      </c>
      <c r="C74" s="98">
        <f>Rozvaha!D74-Rozvaha!C74</f>
        <v>0</v>
      </c>
      <c r="D74" s="98">
        <f>Rozvaha!E74-Rozvaha!D74</f>
        <v>0</v>
      </c>
      <c r="E74" s="98">
        <f>Rozvaha!F74-Rozvaha!E74</f>
        <v>5503</v>
      </c>
      <c r="F74" s="98">
        <f>Rozvaha!G74-Rozvaha!F74</f>
        <v>-5503</v>
      </c>
      <c r="G74" s="98">
        <f>Rozvaha!H74-Rozvaha!G74</f>
        <v>0</v>
      </c>
      <c r="H74" s="98">
        <f>Rozvaha!I74-Rozvaha!H74</f>
        <v>0</v>
      </c>
      <c r="I74" s="98">
        <f>Rozvaha!J74-Rozvaha!I74</f>
        <v>0</v>
      </c>
      <c r="J74" s="98">
        <f>Rozvaha!K74-Rozvaha!J74</f>
        <v>4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95">
        <f>Rozvaha!D77-Rozvaha!C77</f>
        <v>0</v>
      </c>
      <c r="D77" s="95">
        <f>Rozvaha!E77-Rozvaha!D77</f>
        <v>0</v>
      </c>
      <c r="E77" s="95">
        <f>Rozvaha!F77-Rozvaha!E77</f>
        <v>15170444</v>
      </c>
      <c r="F77" s="95">
        <f>Rozvaha!G77-Rozvaha!F77</f>
        <v>-135493</v>
      </c>
      <c r="G77" s="95">
        <f>Rozvaha!H77-Rozvaha!G77</f>
        <v>672134</v>
      </c>
      <c r="H77" s="95">
        <f>Rozvaha!I77-Rozvaha!H77</f>
        <v>368444</v>
      </c>
      <c r="I77" s="95">
        <f>Rozvaha!J77-Rozvaha!I77</f>
        <v>1965668</v>
      </c>
      <c r="J77" s="95">
        <f>Rozvaha!K77-Rozvaha!J77</f>
        <v>1421484</v>
      </c>
    </row>
    <row r="78" spans="1:10" ht="12.75">
      <c r="A78" s="22" t="s">
        <v>45</v>
      </c>
      <c r="B78" s="23" t="s">
        <v>125</v>
      </c>
      <c r="C78" s="96">
        <f>Rozvaha!D78-Rozvaha!C78</f>
        <v>0</v>
      </c>
      <c r="D78" s="96">
        <f>Rozvaha!E78-Rozvaha!D78</f>
        <v>0</v>
      </c>
      <c r="E78" s="96">
        <f>Rozvaha!F78-Rozvaha!E78</f>
        <v>5988694</v>
      </c>
      <c r="F78" s="96">
        <f>Rozvaha!G78-Rozvaha!F78</f>
        <v>926380</v>
      </c>
      <c r="G78" s="96">
        <f>Rozvaha!H78-Rozvaha!G78</f>
        <v>1048889</v>
      </c>
      <c r="H78" s="96">
        <f>Rozvaha!I78-Rozvaha!H78</f>
        <v>1481993</v>
      </c>
      <c r="I78" s="96">
        <f>Rozvaha!J78-Rozvaha!I78</f>
        <v>1497149</v>
      </c>
      <c r="J78" s="96">
        <f>Rozvaha!K78-Rozvaha!J78</f>
        <v>1868330</v>
      </c>
    </row>
    <row r="79" spans="1:10" ht="12.75">
      <c r="A79" s="25" t="s">
        <v>126</v>
      </c>
      <c r="B79" s="26" t="s">
        <v>127</v>
      </c>
      <c r="C79" s="97">
        <f>Rozvaha!D79-Rozvaha!C79</f>
        <v>0</v>
      </c>
      <c r="D79" s="97">
        <f>Rozvaha!E79-Rozvaha!D79</f>
        <v>0</v>
      </c>
      <c r="E79" s="97">
        <f>Rozvaha!F79-Rozvaha!E79</f>
        <v>1931550</v>
      </c>
      <c r="F79" s="97">
        <f>Rozvaha!G79-Rozvaha!F79</f>
        <v>0</v>
      </c>
      <c r="G79" s="97">
        <f>Rozvaha!H79-Rozvaha!G79</f>
        <v>3</v>
      </c>
      <c r="H79" s="97">
        <f>Rozvaha!I79-Rozvaha!H79</f>
        <v>30511</v>
      </c>
      <c r="I79" s="97">
        <f>Rozvaha!J79-Rozvaha!I79</f>
        <v>0</v>
      </c>
      <c r="J79" s="97">
        <f>Rozvaha!K79-Rozvaha!J79</f>
        <v>37936</v>
      </c>
    </row>
    <row r="80" spans="1:10" ht="12.75">
      <c r="A80" s="15" t="s">
        <v>51</v>
      </c>
      <c r="B80" s="16" t="s">
        <v>128</v>
      </c>
      <c r="C80" s="98">
        <f>Rozvaha!D80-Rozvaha!C80</f>
        <v>0</v>
      </c>
      <c r="D80" s="98">
        <f>Rozvaha!E80-Rozvaha!D80</f>
        <v>0</v>
      </c>
      <c r="E80" s="98">
        <f>Rozvaha!F80-Rozvaha!E80</f>
        <v>1962064</v>
      </c>
      <c r="F80" s="98">
        <f>Rozvaha!G80-Rozvaha!F80</f>
        <v>0</v>
      </c>
      <c r="G80" s="98">
        <f>Rozvaha!H80-Rozvaha!G80</f>
        <v>0</v>
      </c>
      <c r="H80" s="98">
        <f>Rozvaha!I80-Rozvaha!H80</f>
        <v>0</v>
      </c>
      <c r="I80" s="98">
        <f>Rozvaha!J80-Rozvaha!I80</f>
        <v>0</v>
      </c>
      <c r="J80" s="98">
        <f>Rozvaha!K80-Rozvaha!J80</f>
        <v>37936</v>
      </c>
    </row>
    <row r="81" spans="1:10" ht="12.75">
      <c r="A81" s="15" t="s">
        <v>53</v>
      </c>
      <c r="B81" s="16" t="s">
        <v>129</v>
      </c>
      <c r="C81" s="98">
        <f>Rozvaha!D81-Rozvaha!C81</f>
        <v>0</v>
      </c>
      <c r="D81" s="98">
        <f>Rozvaha!E81-Rozvaha!D81</f>
        <v>0</v>
      </c>
      <c r="E81" s="98">
        <f>Rozvaha!F81-Rozvaha!E81</f>
        <v>-30514</v>
      </c>
      <c r="F81" s="98">
        <f>Rozvaha!G81-Rozvaha!F81</f>
        <v>0</v>
      </c>
      <c r="G81" s="98">
        <f>Rozvaha!H81-Rozvaha!G81</f>
        <v>3</v>
      </c>
      <c r="H81" s="98">
        <f>Rozvaha!I81-Rozvaha!H81</f>
        <v>30511</v>
      </c>
      <c r="I81" s="98">
        <f>Rozvaha!J81-Rozvaha!I81</f>
        <v>0</v>
      </c>
      <c r="J81" s="98">
        <f>Rozvaha!K81-Rozvaha!J81</f>
        <v>0</v>
      </c>
    </row>
    <row r="82" spans="1:10" ht="12.75">
      <c r="A82" s="15" t="s">
        <v>55</v>
      </c>
      <c r="B82" s="16" t="s">
        <v>130</v>
      </c>
      <c r="C82" s="98">
        <f>Rozvaha!D82-Rozvaha!C82</f>
        <v>0</v>
      </c>
      <c r="D82" s="98">
        <f>Rozvaha!E82-Rozvaha!D82</f>
        <v>0</v>
      </c>
      <c r="E82" s="98">
        <f>Rozvaha!F82-Rozvaha!E82</f>
        <v>0</v>
      </c>
      <c r="F82" s="98">
        <f>Rozvaha!G82-Rozvaha!F82</f>
        <v>0</v>
      </c>
      <c r="G82" s="98">
        <f>Rozvaha!H82-Rozvaha!G82</f>
        <v>0</v>
      </c>
      <c r="H82" s="98">
        <f>Rozvaha!I82-Rozvaha!H82</f>
        <v>0</v>
      </c>
      <c r="I82" s="98">
        <f>Rozvaha!J82-Rozvaha!I82</f>
        <v>0</v>
      </c>
      <c r="J82" s="98">
        <f>Rozvaha!K82-Rozvaha!J82</f>
        <v>0</v>
      </c>
    </row>
    <row r="83" spans="1:10" ht="12.75">
      <c r="A83" s="25" t="s">
        <v>131</v>
      </c>
      <c r="B83" s="26" t="s">
        <v>132</v>
      </c>
      <c r="C83" s="97">
        <f>Rozvaha!D83-Rozvaha!C83</f>
        <v>0</v>
      </c>
      <c r="D83" s="97">
        <f>Rozvaha!E83-Rozvaha!D83</f>
        <v>0</v>
      </c>
      <c r="E83" s="97">
        <f>Rozvaha!F83-Rozvaha!E83</f>
        <v>1163558</v>
      </c>
      <c r="F83" s="97">
        <f>Rozvaha!G83-Rozvaha!F83</f>
        <v>128020</v>
      </c>
      <c r="G83" s="97">
        <f>Rozvaha!H83-Rozvaha!G83</f>
        <v>107476</v>
      </c>
      <c r="H83" s="97">
        <f>Rozvaha!I83-Rozvaha!H83</f>
        <v>85166</v>
      </c>
      <c r="I83" s="97">
        <f>Rozvaha!J83-Rozvaha!I83</f>
        <v>4692</v>
      </c>
      <c r="J83" s="97">
        <f>Rozvaha!K83-Rozvaha!J83</f>
        <v>-17840</v>
      </c>
    </row>
    <row r="84" spans="1:10" ht="12.75">
      <c r="A84" s="15" t="s">
        <v>51</v>
      </c>
      <c r="B84" s="16" t="s">
        <v>133</v>
      </c>
      <c r="C84" s="98">
        <f>Rozvaha!D84-Rozvaha!C84</f>
        <v>0</v>
      </c>
      <c r="D84" s="98">
        <f>Rozvaha!E84-Rozvaha!D84</f>
        <v>0</v>
      </c>
      <c r="E84" s="98">
        <f>Rozvaha!F84-Rozvaha!E84</f>
        <v>550830</v>
      </c>
      <c r="F84" s="98">
        <f>Rozvaha!G84-Rozvaha!F84</f>
        <v>0</v>
      </c>
      <c r="G84" s="98">
        <f>Rozvaha!H84-Rozvaha!G84</f>
        <v>0</v>
      </c>
      <c r="H84" s="98">
        <f>Rozvaha!I84-Rozvaha!H84</f>
        <v>0</v>
      </c>
      <c r="I84" s="98">
        <f>Rozvaha!J84-Rozvaha!I84</f>
        <v>0</v>
      </c>
      <c r="J84" s="98">
        <f>Rozvaha!K84-Rozvaha!J84</f>
        <v>0</v>
      </c>
    </row>
    <row r="85" spans="1:10" ht="12.75">
      <c r="A85" s="15" t="s">
        <v>53</v>
      </c>
      <c r="B85" s="16" t="s">
        <v>134</v>
      </c>
      <c r="C85" s="98">
        <f>Rozvaha!D85-Rozvaha!C85</f>
        <v>0</v>
      </c>
      <c r="D85" s="98">
        <f>Rozvaha!E85-Rozvaha!D85</f>
        <v>0</v>
      </c>
      <c r="E85" s="98">
        <f>Rozvaha!F85-Rozvaha!E85</f>
        <v>586224</v>
      </c>
      <c r="F85" s="98">
        <f>Rozvaha!G85-Rozvaha!F85</f>
        <v>64010</v>
      </c>
      <c r="G85" s="98">
        <f>Rozvaha!H85-Rozvaha!G85</f>
        <v>53738</v>
      </c>
      <c r="H85" s="98">
        <f>Rozvaha!I85-Rozvaha!H85</f>
        <v>42583</v>
      </c>
      <c r="I85" s="98">
        <f>Rozvaha!J85-Rozvaha!I85</f>
        <v>2346</v>
      </c>
      <c r="J85" s="98">
        <f>Rozvaha!K85-Rozvaha!J85</f>
        <v>-8920</v>
      </c>
    </row>
    <row r="86" spans="1:10" ht="12.75">
      <c r="A86" s="15" t="s">
        <v>55</v>
      </c>
      <c r="B86" s="16" t="s">
        <v>135</v>
      </c>
      <c r="C86" s="98">
        <f>Rozvaha!D86-Rozvaha!C86</f>
        <v>0</v>
      </c>
      <c r="D86" s="98">
        <f>Rozvaha!E86-Rozvaha!D86</f>
        <v>0</v>
      </c>
      <c r="E86" s="98">
        <f>Rozvaha!F86-Rozvaha!E86</f>
        <v>-162677</v>
      </c>
      <c r="F86" s="98">
        <f>Rozvaha!G86-Rozvaha!F86</f>
        <v>64010</v>
      </c>
      <c r="G86" s="98">
        <f>Rozvaha!H86-Rozvaha!G86</f>
        <v>53738</v>
      </c>
      <c r="H86" s="98">
        <f>Rozvaha!I86-Rozvaha!H86</f>
        <v>42583</v>
      </c>
      <c r="I86" s="98">
        <f>Rozvaha!J86-Rozvaha!I86</f>
        <v>2346</v>
      </c>
      <c r="J86" s="98">
        <f>Rozvaha!K86-Rozvaha!J86</f>
        <v>-8920</v>
      </c>
    </row>
    <row r="87" spans="1:10" ht="12.75">
      <c r="A87" s="15" t="s">
        <v>57</v>
      </c>
      <c r="B87" s="16" t="s">
        <v>136</v>
      </c>
      <c r="C87" s="98">
        <f>Rozvaha!D87-Rozvaha!C87</f>
        <v>0</v>
      </c>
      <c r="D87" s="98">
        <f>Rozvaha!E87-Rozvaha!D87</f>
        <v>0</v>
      </c>
      <c r="E87" s="98">
        <f>Rozvaha!F87-Rozvaha!E87</f>
        <v>189181</v>
      </c>
      <c r="F87" s="98">
        <f>Rozvaha!G87-Rozvaha!F87</f>
        <v>0</v>
      </c>
      <c r="G87" s="98">
        <f>Rozvaha!H87-Rozvaha!G87</f>
        <v>0</v>
      </c>
      <c r="H87" s="98">
        <f>Rozvaha!I87-Rozvaha!H87</f>
        <v>0</v>
      </c>
      <c r="I87" s="98">
        <f>Rozvaha!J87-Rozvaha!I87</f>
        <v>0</v>
      </c>
      <c r="J87" s="98">
        <f>Rozvaha!K87-Rozvaha!J87</f>
        <v>0</v>
      </c>
    </row>
    <row r="88" spans="1:10" ht="12.75">
      <c r="A88" s="25" t="s">
        <v>137</v>
      </c>
      <c r="B88" s="26" t="s">
        <v>138</v>
      </c>
      <c r="C88" s="97">
        <f>Rozvaha!D88-Rozvaha!C88</f>
        <v>0</v>
      </c>
      <c r="D88" s="97">
        <f>Rozvaha!E88-Rozvaha!D88</f>
        <v>0</v>
      </c>
      <c r="E88" s="97">
        <f>Rozvaha!F88-Rozvaha!E88</f>
        <v>458365</v>
      </c>
      <c r="F88" s="97">
        <f>Rozvaha!G88-Rozvaha!F88</f>
        <v>986</v>
      </c>
      <c r="G88" s="97">
        <f>Rozvaha!H88-Rozvaha!G88</f>
        <v>-2246</v>
      </c>
      <c r="H88" s="97">
        <f>Rozvaha!I88-Rozvaha!H88</f>
        <v>-3274</v>
      </c>
      <c r="I88" s="97">
        <f>Rozvaha!J88-Rozvaha!I88</f>
        <v>-4050</v>
      </c>
      <c r="J88" s="97">
        <f>Rozvaha!K88-Rozvaha!J88</f>
        <v>-39250</v>
      </c>
    </row>
    <row r="89" spans="1:10" ht="12.75">
      <c r="A89" s="15" t="s">
        <v>51</v>
      </c>
      <c r="B89" s="16" t="s">
        <v>139</v>
      </c>
      <c r="C89" s="98">
        <f>Rozvaha!D89-Rozvaha!C89</f>
        <v>0</v>
      </c>
      <c r="D89" s="98">
        <f>Rozvaha!E89-Rozvaha!D89</f>
        <v>0</v>
      </c>
      <c r="E89" s="98">
        <f>Rozvaha!F89-Rozvaha!E89</f>
        <v>448446</v>
      </c>
      <c r="F89" s="98">
        <f>Rozvaha!G89-Rozvaha!F89</f>
        <v>0</v>
      </c>
      <c r="G89" s="98">
        <f>Rozvaha!H89-Rozvaha!G89</f>
        <v>0</v>
      </c>
      <c r="H89" s="98">
        <f>Rozvaha!I89-Rozvaha!H89</f>
        <v>0</v>
      </c>
      <c r="I89" s="98">
        <f>Rozvaha!K89-Rozvaha!I89</f>
        <v>-37915</v>
      </c>
      <c r="J89" s="98" t="e">
        <f>Rozvaha!#REF!-Rozvaha!K89</f>
        <v>#REF!</v>
      </c>
    </row>
    <row r="90" spans="1:10" ht="12.75">
      <c r="A90" s="15" t="s">
        <v>53</v>
      </c>
      <c r="B90" s="16" t="s">
        <v>140</v>
      </c>
      <c r="C90" s="98">
        <f>Rozvaha!D90-Rozvaha!C90</f>
        <v>0</v>
      </c>
      <c r="D90" s="98">
        <f>Rozvaha!E90-Rozvaha!D90</f>
        <v>0</v>
      </c>
      <c r="E90" s="98">
        <f>Rozvaha!F90-Rozvaha!E90</f>
        <v>9899</v>
      </c>
      <c r="F90" s="98">
        <f>Rozvaha!G90-Rozvaha!F90</f>
        <v>986</v>
      </c>
      <c r="G90" s="98">
        <f>Rozvaha!H90-Rozvaha!G90</f>
        <v>-2246</v>
      </c>
      <c r="H90" s="98">
        <f>Rozvaha!I90-Rozvaha!H90</f>
        <v>-3274</v>
      </c>
      <c r="I90" s="98">
        <f>Rozvaha!J90-Rozvaha!I90</f>
        <v>-4050</v>
      </c>
      <c r="J90" s="98">
        <f>Rozvaha!K90-Rozvaha!J90</f>
        <v>-1315</v>
      </c>
    </row>
    <row r="91" spans="1:10" ht="12.75">
      <c r="A91" s="25" t="s">
        <v>141</v>
      </c>
      <c r="B91" s="26" t="s">
        <v>142</v>
      </c>
      <c r="C91" s="97">
        <f>Rozvaha!D91-Rozvaha!C91</f>
        <v>0</v>
      </c>
      <c r="D91" s="97">
        <f>Rozvaha!E91-Rozvaha!D91</f>
        <v>0</v>
      </c>
      <c r="E91" s="97">
        <f>Rozvaha!F91-Rozvaha!E91</f>
        <v>1375207</v>
      </c>
      <c r="F91" s="97">
        <f>Rozvaha!G91-Rozvaha!F91</f>
        <v>-327481</v>
      </c>
      <c r="G91" s="97">
        <f>Rozvaha!H91-Rozvaha!G91</f>
        <v>861381</v>
      </c>
      <c r="H91" s="97">
        <f>Rozvaha!I91-Rozvaha!H91</f>
        <v>997399</v>
      </c>
      <c r="I91" s="97">
        <f>Rozvaha!J91-Rozvaha!I91</f>
        <v>1411279</v>
      </c>
      <c r="J91" s="97">
        <f>Rozvaha!K91-Rozvaha!J91</f>
        <v>1460942</v>
      </c>
    </row>
    <row r="92" spans="1:10" ht="12.75">
      <c r="A92" s="15" t="s">
        <v>51</v>
      </c>
      <c r="B92" s="16" t="s">
        <v>143</v>
      </c>
      <c r="C92" s="98">
        <f>Rozvaha!D92-Rozvaha!C92</f>
        <v>0</v>
      </c>
      <c r="D92" s="98">
        <f>Rozvaha!E92-Rozvaha!D92</f>
        <v>0</v>
      </c>
      <c r="E92" s="98">
        <f>Rozvaha!F92-Rozvaha!E92</f>
        <v>1375207</v>
      </c>
      <c r="F92" s="98">
        <f>Rozvaha!G92-Rozvaha!F92</f>
        <v>-327481</v>
      </c>
      <c r="G92" s="98">
        <f>Rozvaha!H92-Rozvaha!G92</f>
        <v>861381</v>
      </c>
      <c r="H92" s="98">
        <f>Rozvaha!I92-Rozvaha!H92</f>
        <v>997399</v>
      </c>
      <c r="I92" s="98">
        <f>Rozvaha!J92-Rozvaha!I92</f>
        <v>1411279</v>
      </c>
      <c r="J92" s="98">
        <f>Rozvaha!K92-Rozvaha!J92</f>
        <v>1460942</v>
      </c>
    </row>
    <row r="93" spans="1:10" ht="12.75">
      <c r="A93" s="15" t="s">
        <v>53</v>
      </c>
      <c r="B93" s="16" t="s">
        <v>144</v>
      </c>
      <c r="C93" s="98">
        <f>Rozvaha!D93-Rozvaha!C93</f>
        <v>0</v>
      </c>
      <c r="D93" s="98">
        <f>Rozvaha!E93-Rozvaha!D93</f>
        <v>0</v>
      </c>
      <c r="E93" s="98">
        <f>Rozvaha!F93-Rozvaha!E93</f>
        <v>0</v>
      </c>
      <c r="F93" s="98">
        <f>Rozvaha!G94-Rozvaha!F93</f>
        <v>2826213</v>
      </c>
      <c r="G93" s="98">
        <f>Rozvaha!H94-Rozvaha!G94</f>
        <v>136013</v>
      </c>
      <c r="H93" s="98">
        <f>Rozvaha!I94-Rozvaha!H94</f>
        <v>414774</v>
      </c>
      <c r="I93" s="98">
        <f>Rozvaha!J94-Rozvaha!I94</f>
        <v>87574</v>
      </c>
      <c r="J93" s="98">
        <f>Rozvaha!K94-Rozvaha!J94</f>
        <v>417622</v>
      </c>
    </row>
    <row r="94" spans="1:10" ht="12.75">
      <c r="A94" s="25" t="s">
        <v>145</v>
      </c>
      <c r="B94" s="26" t="s">
        <v>146</v>
      </c>
      <c r="C94" s="97">
        <f>Rozvaha!D94-Rozvaha!C94</f>
        <v>0</v>
      </c>
      <c r="D94" s="97">
        <f>Rozvaha!E94-Rozvaha!D94</f>
        <v>0</v>
      </c>
      <c r="E94" s="97">
        <f>Rozvaha!F94-Rozvaha!E94</f>
        <v>1637348</v>
      </c>
      <c r="F94" s="97" t="e">
        <f>Rozvaha!#REF!-Rozvaha!F94</f>
        <v>#REF!</v>
      </c>
      <c r="G94" s="97" t="e">
        <f>Rozvaha!#REF!-Rozvaha!#REF!</f>
        <v>#REF!</v>
      </c>
      <c r="H94" s="97" t="e">
        <f>Rozvaha!#REF!-Rozvaha!#REF!</f>
        <v>#REF!</v>
      </c>
      <c r="I94" s="97" t="e">
        <f>Rozvaha!#REF!-Rozvaha!#REF!</f>
        <v>#REF!</v>
      </c>
      <c r="J94" s="97" t="e">
        <f>Rozvaha!#REF!-Rozvaha!#REF!</f>
        <v>#REF!</v>
      </c>
    </row>
    <row r="95" spans="1:10" ht="12.75">
      <c r="A95" s="22" t="s">
        <v>47</v>
      </c>
      <c r="B95" s="23" t="s">
        <v>147</v>
      </c>
      <c r="C95" s="96">
        <f>Rozvaha!D95-Rozvaha!C95</f>
        <v>0</v>
      </c>
      <c r="D95" s="96">
        <f>Rozvaha!E95-Rozvaha!D95</f>
        <v>0</v>
      </c>
      <c r="E95" s="96">
        <f>Rozvaha!F95-Rozvaha!E95</f>
        <v>9161942</v>
      </c>
      <c r="F95" s="96">
        <f>Rozvaha!G95-Rozvaha!F95</f>
        <v>-1056373</v>
      </c>
      <c r="G95" s="96">
        <f>Rozvaha!H95-Rozvaha!G95</f>
        <v>-371699</v>
      </c>
      <c r="H95" s="96">
        <f>Rozvaha!I95-Rozvaha!H95</f>
        <v>-1105950</v>
      </c>
      <c r="I95" s="96">
        <f>Rozvaha!J95-Rozvaha!I95</f>
        <v>468006</v>
      </c>
      <c r="J95" s="96">
        <f>Rozvaha!K95-Rozvaha!J95</f>
        <v>-447448</v>
      </c>
    </row>
    <row r="96" spans="1:10" ht="12.75">
      <c r="A96" s="25" t="s">
        <v>49</v>
      </c>
      <c r="B96" s="26" t="s">
        <v>148</v>
      </c>
      <c r="C96" s="97">
        <f>Rozvaha!D96-Rozvaha!C96</f>
        <v>0</v>
      </c>
      <c r="D96" s="97">
        <f>Rozvaha!E96-Rozvaha!D96</f>
        <v>0</v>
      </c>
      <c r="E96" s="97">
        <f>Rozvaha!F96-Rozvaha!E96</f>
        <v>829691</v>
      </c>
      <c r="F96" s="97">
        <f>Rozvaha!G96-Rozvaha!F96</f>
        <v>210705</v>
      </c>
      <c r="G96" s="97">
        <f>Rozvaha!H96-Rozvaha!G96</f>
        <v>-299322</v>
      </c>
      <c r="H96" s="97">
        <f>Rozvaha!I96-Rozvaha!H96</f>
        <v>-144584</v>
      </c>
      <c r="I96" s="97">
        <f>Rozvaha!J96-Rozvaha!I96</f>
        <v>-62845</v>
      </c>
      <c r="J96" s="97">
        <f>Rozvaha!K96-Rozvaha!J96</f>
        <v>-211325</v>
      </c>
    </row>
    <row r="97" spans="1:10" ht="12.75">
      <c r="A97" s="15" t="s">
        <v>51</v>
      </c>
      <c r="B97" s="16" t="s">
        <v>149</v>
      </c>
      <c r="C97" s="98">
        <f>Rozvaha!D97-Rozvaha!C97</f>
        <v>0</v>
      </c>
      <c r="D97" s="98">
        <f>Rozvaha!E97-Rozvaha!D97</f>
        <v>0</v>
      </c>
      <c r="E97" s="98">
        <f>Rozvaha!F97-Rozvaha!E97</f>
        <v>54102</v>
      </c>
      <c r="F97" s="98">
        <f>Rozvaha!G97-Rozvaha!F97</f>
        <v>-10742</v>
      </c>
      <c r="G97" s="98">
        <f>Rozvaha!H97-Rozvaha!G97</f>
        <v>-10258</v>
      </c>
      <c r="H97" s="98">
        <f>Rozvaha!I97-Rozvaha!H97</f>
        <v>-3271</v>
      </c>
      <c r="I97" s="98">
        <f>Rozvaha!J97-Rozvaha!I97</f>
        <v>-11634</v>
      </c>
      <c r="J97" s="98">
        <f>Rozvaha!K97-Rozvaha!J97</f>
        <v>-11888</v>
      </c>
    </row>
    <row r="98" spans="1:10" ht="12.75">
      <c r="A98" s="15" t="s">
        <v>53</v>
      </c>
      <c r="B98" s="16" t="s">
        <v>150</v>
      </c>
      <c r="C98" s="98">
        <f>Rozvaha!D98-Rozvaha!C98</f>
        <v>0</v>
      </c>
      <c r="D98" s="98">
        <f>Rozvaha!E98-Rozvaha!D98</f>
        <v>0</v>
      </c>
      <c r="E98" s="98">
        <f>Rozvaha!F98-Rozvaha!E98</f>
        <v>0</v>
      </c>
      <c r="F98" s="98">
        <f>Rozvaha!G98-Rozvaha!F98</f>
        <v>0</v>
      </c>
      <c r="G98" s="98">
        <f>Rozvaha!H98-Rozvaha!G98</f>
        <v>0</v>
      </c>
      <c r="H98" s="98">
        <f>Rozvaha!I98-Rozvaha!H98</f>
        <v>0</v>
      </c>
      <c r="I98" s="98">
        <f>Rozvaha!J98-Rozvaha!I98</f>
        <v>0</v>
      </c>
      <c r="J98" s="98">
        <f>Rozvaha!K98-Rozvaha!J98</f>
        <v>0</v>
      </c>
    </row>
    <row r="99" spans="1:10" ht="12.75">
      <c r="A99" s="15" t="s">
        <v>55</v>
      </c>
      <c r="B99" s="16" t="s">
        <v>151</v>
      </c>
      <c r="C99" s="98">
        <f>Rozvaha!D99-Rozvaha!C99</f>
        <v>0</v>
      </c>
      <c r="D99" s="98">
        <f>Rozvaha!E99-Rozvaha!D99</f>
        <v>0</v>
      </c>
      <c r="E99" s="98">
        <f>Rozvaha!F99-Rozvaha!E99</f>
        <v>530251</v>
      </c>
      <c r="F99" s="98">
        <f>Rozvaha!G99-Rozvaha!F99</f>
        <v>-80237</v>
      </c>
      <c r="G99" s="98">
        <f>Rozvaha!H99-Rozvaha!G99</f>
        <v>-272760</v>
      </c>
      <c r="H99" s="98">
        <f>Rozvaha!I99-Rozvaha!H99</f>
        <v>-177254</v>
      </c>
      <c r="I99" s="98">
        <f>Rozvaha!J99-Rozvaha!I99</f>
        <v>16570</v>
      </c>
      <c r="J99" s="98">
        <f>Rozvaha!K99-Rozvaha!J99</f>
        <v>-16570</v>
      </c>
    </row>
    <row r="100" spans="1:10" ht="12.75">
      <c r="A100" s="15" t="s">
        <v>57</v>
      </c>
      <c r="B100" s="16" t="s">
        <v>152</v>
      </c>
      <c r="C100" s="98">
        <f>Rozvaha!D100-Rozvaha!C100</f>
        <v>0</v>
      </c>
      <c r="D100" s="98">
        <f>Rozvaha!E100-Rozvaha!D100</f>
        <v>0</v>
      </c>
      <c r="E100" s="98">
        <f>Rozvaha!F100-Rozvaha!E100</f>
        <v>245338</v>
      </c>
      <c r="F100" s="98">
        <f>Rozvaha!G100-Rozvaha!F100</f>
        <v>301684</v>
      </c>
      <c r="G100" s="98">
        <f>Rozvaha!H100-Rozvaha!G100</f>
        <v>-16304</v>
      </c>
      <c r="H100" s="98">
        <f>Rozvaha!I100-Rozvaha!H100</f>
        <v>35941</v>
      </c>
      <c r="I100" s="98">
        <f>Rozvaha!J100-Rozvaha!I100</f>
        <v>-67781</v>
      </c>
      <c r="J100" s="98">
        <f>Rozvaha!K100-Rozvaha!J100</f>
        <v>-182867</v>
      </c>
    </row>
    <row r="101" spans="1:10" ht="12.75">
      <c r="A101" s="25" t="s">
        <v>67</v>
      </c>
      <c r="B101" s="26" t="s">
        <v>153</v>
      </c>
      <c r="C101" s="97">
        <f>Rozvaha!D101-Rozvaha!C101</f>
        <v>0</v>
      </c>
      <c r="D101" s="97">
        <f>Rozvaha!E101-Rozvaha!D101</f>
        <v>0</v>
      </c>
      <c r="E101" s="97">
        <f>Rozvaha!F101-Rozvaha!E101</f>
        <v>2278213</v>
      </c>
      <c r="F101" s="97">
        <f>Rozvaha!G101-Rozvaha!F101</f>
        <v>-637081</v>
      </c>
      <c r="G101" s="97">
        <f>Rozvaha!H101-Rozvaha!G101</f>
        <v>44835</v>
      </c>
      <c r="H101" s="97">
        <f>Rozvaha!I101-Rozvaha!H101</f>
        <v>-18480</v>
      </c>
      <c r="I101" s="97">
        <f>Rozvaha!J101-Rozvaha!I101</f>
        <v>-36714</v>
      </c>
      <c r="J101" s="97">
        <f>Rozvaha!K101-Rozvaha!J101</f>
        <v>-200399</v>
      </c>
    </row>
    <row r="102" spans="1:10" ht="12.75">
      <c r="A102" s="15" t="s">
        <v>51</v>
      </c>
      <c r="B102" s="16" t="s">
        <v>154</v>
      </c>
      <c r="C102" s="98">
        <f>Rozvaha!D102-Rozvaha!C102</f>
        <v>0</v>
      </c>
      <c r="D102" s="98">
        <f>Rozvaha!E102-Rozvaha!D102</f>
        <v>0</v>
      </c>
      <c r="E102" s="98">
        <f>Rozvaha!F102-Rozvaha!E102</f>
        <v>230</v>
      </c>
      <c r="F102" s="98">
        <f>Rozvaha!G102-Rozvaha!F102</f>
        <v>-230</v>
      </c>
      <c r="G102" s="98">
        <f>Rozvaha!H102-Rozvaha!G102</f>
        <v>0</v>
      </c>
      <c r="H102" s="98">
        <f>Rozvaha!I102-Rozvaha!H102</f>
        <v>0</v>
      </c>
      <c r="I102" s="98">
        <f>Rozvaha!J102-Rozvaha!I102</f>
        <v>33586</v>
      </c>
      <c r="J102" s="98">
        <f>Rozvaha!K102-Rozvaha!J102</f>
        <v>-25315</v>
      </c>
    </row>
    <row r="103" spans="1:10" ht="12.75">
      <c r="A103" s="15" t="s">
        <v>53</v>
      </c>
      <c r="B103" s="16" t="s">
        <v>155</v>
      </c>
      <c r="C103" s="98">
        <f>Rozvaha!D103-Rozvaha!C103</f>
        <v>0</v>
      </c>
      <c r="D103" s="98">
        <f>Rozvaha!E103-Rozvaha!D103</f>
        <v>0</v>
      </c>
      <c r="E103" s="98">
        <f>Rozvaha!F103-Rozvaha!E103</f>
        <v>0</v>
      </c>
      <c r="F103" s="98">
        <f>Rozvaha!G103-Rozvaha!F103</f>
        <v>0</v>
      </c>
      <c r="G103" s="98">
        <f>Rozvaha!H103-Rozvaha!G103</f>
        <v>0</v>
      </c>
      <c r="H103" s="98">
        <f>Rozvaha!I103-Rozvaha!H103</f>
        <v>0</v>
      </c>
      <c r="I103" s="98">
        <f>Rozvaha!J103-Rozvaha!I103</f>
        <v>0</v>
      </c>
      <c r="J103" s="98">
        <f>Rozvaha!K103-Rozvaha!J103</f>
        <v>0</v>
      </c>
    </row>
    <row r="104" spans="1:10" ht="12.75">
      <c r="A104" s="15" t="s">
        <v>55</v>
      </c>
      <c r="B104" s="16" t="s">
        <v>156</v>
      </c>
      <c r="C104" s="98">
        <f>Rozvaha!D104-Rozvaha!C104</f>
        <v>0</v>
      </c>
      <c r="D104" s="98">
        <f>Rozvaha!E104-Rozvaha!D104</f>
        <v>0</v>
      </c>
      <c r="E104" s="98">
        <f>Rozvaha!F104-Rozvaha!E104</f>
        <v>0</v>
      </c>
      <c r="F104" s="98">
        <f>Rozvaha!G104-Rozvaha!F104</f>
        <v>0</v>
      </c>
      <c r="G104" s="98">
        <f>Rozvaha!H104-Rozvaha!G104</f>
        <v>0</v>
      </c>
      <c r="H104" s="98">
        <f>Rozvaha!I104-Rozvaha!H104</f>
        <v>0</v>
      </c>
      <c r="I104" s="98">
        <f>Rozvaha!J104-Rozvaha!I104</f>
        <v>0</v>
      </c>
      <c r="J104" s="98">
        <f>Rozvaha!K104-Rozvaha!J104</f>
        <v>0</v>
      </c>
    </row>
    <row r="105" spans="1:10" ht="12.75">
      <c r="A105" s="15" t="s">
        <v>57</v>
      </c>
      <c r="B105" s="16" t="s">
        <v>157</v>
      </c>
      <c r="C105" s="98">
        <f>Rozvaha!D105-Rozvaha!C105</f>
        <v>0</v>
      </c>
      <c r="D105" s="98">
        <f>Rozvaha!E105-Rozvaha!D105</f>
        <v>0</v>
      </c>
      <c r="E105" s="98">
        <f>Rozvaha!F105-Rozvaha!E105</f>
        <v>0</v>
      </c>
      <c r="F105" s="98">
        <f>Rozvaha!G105-Rozvaha!F105</f>
        <v>0</v>
      </c>
      <c r="G105" s="98">
        <f>Rozvaha!H105-Rozvaha!G105</f>
        <v>0</v>
      </c>
      <c r="H105" s="98">
        <f>Rozvaha!I105-Rozvaha!H105</f>
        <v>0</v>
      </c>
      <c r="I105" s="98">
        <f>Rozvaha!J105-Rozvaha!I105</f>
        <v>0</v>
      </c>
      <c r="J105" s="98">
        <f>Rozvaha!K105-Rozvaha!J105</f>
        <v>0</v>
      </c>
    </row>
    <row r="106" spans="1:10" ht="12.75">
      <c r="A106" s="15" t="s">
        <v>59</v>
      </c>
      <c r="B106" s="16" t="s">
        <v>158</v>
      </c>
      <c r="C106" s="98">
        <f>Rozvaha!D106-Rozvaha!C106</f>
        <v>0</v>
      </c>
      <c r="D106" s="98">
        <f>Rozvaha!E106-Rozvaha!D106</f>
        <v>0</v>
      </c>
      <c r="E106" s="98">
        <f>Rozvaha!F106-Rozvaha!E106</f>
        <v>0</v>
      </c>
      <c r="F106" s="98">
        <f>Rozvaha!G106-Rozvaha!F106</f>
        <v>0</v>
      </c>
      <c r="G106" s="98">
        <f>Rozvaha!H106-Rozvaha!G106</f>
        <v>0</v>
      </c>
      <c r="H106" s="98">
        <f>Rozvaha!I106-Rozvaha!H106</f>
        <v>0</v>
      </c>
      <c r="I106" s="98">
        <f>Rozvaha!J106-Rozvaha!I106</f>
        <v>0</v>
      </c>
      <c r="J106" s="98">
        <f>Rozvaha!K106-Rozvaha!J106</f>
        <v>0</v>
      </c>
    </row>
    <row r="107" spans="1:10" ht="12.75">
      <c r="A107" s="15" t="s">
        <v>61</v>
      </c>
      <c r="B107" s="16" t="s">
        <v>159</v>
      </c>
      <c r="C107" s="98">
        <f>Rozvaha!D107-Rozvaha!C107</f>
        <v>0</v>
      </c>
      <c r="D107" s="98">
        <f>Rozvaha!E107-Rozvaha!D107</f>
        <v>0</v>
      </c>
      <c r="E107" s="98">
        <f>Rozvaha!F107-Rozvaha!E107</f>
        <v>0</v>
      </c>
      <c r="F107" s="98">
        <f>Rozvaha!G107-Rozvaha!F107</f>
        <v>0</v>
      </c>
      <c r="G107" s="98">
        <f>Rozvaha!H107-Rozvaha!G107</f>
        <v>0</v>
      </c>
      <c r="H107" s="98">
        <f>Rozvaha!I107-Rozvaha!H107</f>
        <v>0</v>
      </c>
      <c r="I107" s="98">
        <f>Rozvaha!J107-Rozvaha!I107</f>
        <v>0</v>
      </c>
      <c r="J107" s="98">
        <f>Rozvaha!K107-Rozvaha!J107</f>
        <v>0</v>
      </c>
    </row>
    <row r="108" spans="1:10" ht="12.75">
      <c r="A108" s="15" t="s">
        <v>63</v>
      </c>
      <c r="B108" s="16" t="s">
        <v>160</v>
      </c>
      <c r="C108" s="98">
        <f>Rozvaha!D108-Rozvaha!C108</f>
        <v>0</v>
      </c>
      <c r="D108" s="98">
        <f>Rozvaha!E108-Rozvaha!D108</f>
        <v>0</v>
      </c>
      <c r="E108" s="98">
        <f>Rozvaha!F108-Rozvaha!E108</f>
        <v>0</v>
      </c>
      <c r="F108" s="98">
        <f>Rozvaha!G108-Rozvaha!F108</f>
        <v>0</v>
      </c>
      <c r="G108" s="98">
        <f>Rozvaha!H108-Rozvaha!G108</f>
        <v>0</v>
      </c>
      <c r="H108" s="98">
        <f>Rozvaha!I108-Rozvaha!H108</f>
        <v>0</v>
      </c>
      <c r="I108" s="98">
        <f>Rozvaha!J108-Rozvaha!I108</f>
        <v>0</v>
      </c>
      <c r="J108" s="98">
        <f>Rozvaha!K108-Rozvaha!J108</f>
        <v>0</v>
      </c>
    </row>
    <row r="109" spans="1:10" ht="12.75">
      <c r="A109" s="15" t="s">
        <v>65</v>
      </c>
      <c r="B109" s="16" t="s">
        <v>161</v>
      </c>
      <c r="C109" s="98">
        <f>Rozvaha!D109-Rozvaha!C109</f>
        <v>0</v>
      </c>
      <c r="D109" s="98">
        <f>Rozvaha!E109-Rozvaha!D109</f>
        <v>0</v>
      </c>
      <c r="E109" s="98">
        <f>Rozvaha!F109-Rozvaha!E109</f>
        <v>0</v>
      </c>
      <c r="F109" s="98">
        <f>Rozvaha!G109-Rozvaha!F109</f>
        <v>0</v>
      </c>
      <c r="G109" s="98">
        <f>Rozvaha!H109-Rozvaha!G109</f>
        <v>0</v>
      </c>
      <c r="H109" s="98">
        <f>Rozvaha!I109-Rozvaha!H109</f>
        <v>0</v>
      </c>
      <c r="I109" s="98">
        <f>Rozvaha!J109-Rozvaha!I109</f>
        <v>0</v>
      </c>
      <c r="J109" s="98">
        <f>Rozvaha!K109-Rozvaha!J109</f>
        <v>0</v>
      </c>
    </row>
    <row r="110" spans="1:10" ht="12.75">
      <c r="A110" s="15" t="s">
        <v>77</v>
      </c>
      <c r="B110" s="16" t="s">
        <v>162</v>
      </c>
      <c r="C110" s="98">
        <f>Rozvaha!D110-Rozvaha!C110</f>
        <v>0</v>
      </c>
      <c r="D110" s="98">
        <f>Rozvaha!E110-Rozvaha!D110</f>
        <v>0</v>
      </c>
      <c r="E110" s="98">
        <f>Rozvaha!F110-Rozvaha!E110</f>
        <v>233969</v>
      </c>
      <c r="F110" s="98">
        <f>Rozvaha!G110-Rozvaha!F110</f>
        <v>-103890</v>
      </c>
      <c r="G110" s="98">
        <f>Rozvaha!H110-Rozvaha!G110</f>
        <v>119279</v>
      </c>
      <c r="H110" s="98">
        <f>Rozvaha!I110-Rozvaha!H110</f>
        <v>-71657</v>
      </c>
      <c r="I110" s="98">
        <f>Rozvaha!J110-Rozvaha!I110</f>
        <v>-55803</v>
      </c>
      <c r="J110" s="98">
        <f>Rozvaha!K110-Rozvaha!J110</f>
        <v>-1937</v>
      </c>
    </row>
    <row r="111" spans="1:10" ht="12.75">
      <c r="A111" s="15" t="s">
        <v>163</v>
      </c>
      <c r="B111" s="16" t="s">
        <v>164</v>
      </c>
      <c r="C111" s="98">
        <f>Rozvaha!D111-Rozvaha!C111</f>
        <v>0</v>
      </c>
      <c r="D111" s="98">
        <f>Rozvaha!E111-Rozvaha!D111</f>
        <v>0</v>
      </c>
      <c r="E111" s="98">
        <f>Rozvaha!F111-Rozvaha!E111</f>
        <v>2044014</v>
      </c>
      <c r="F111" s="98">
        <f>Rozvaha!G111-Rozvaha!F111</f>
        <v>-532961</v>
      </c>
      <c r="G111" s="98">
        <f>Rozvaha!H111-Rozvaha!G111</f>
        <v>-74444</v>
      </c>
      <c r="H111" s="98">
        <f>Rozvaha!I111-Rozvaha!H111</f>
        <v>53177</v>
      </c>
      <c r="I111" s="98">
        <f>Rozvaha!K111-Rozvaha!I111</f>
        <v>-187644</v>
      </c>
      <c r="J111" s="98" t="e">
        <f>Rozvaha!#REF!-Rozvaha!K111</f>
        <v>#REF!</v>
      </c>
    </row>
    <row r="112" spans="1:10" ht="12.75">
      <c r="A112" s="25" t="s">
        <v>79</v>
      </c>
      <c r="B112" s="26" t="s">
        <v>2</v>
      </c>
      <c r="C112" s="97">
        <f>Rozvaha!D112-Rozvaha!C112</f>
        <v>0</v>
      </c>
      <c r="D112" s="97">
        <f>Rozvaha!E112-Rozvaha!D112</f>
        <v>0</v>
      </c>
      <c r="E112" s="97">
        <f>Rozvaha!F112-Rozvaha!E112</f>
        <v>1944038</v>
      </c>
      <c r="F112" s="97">
        <f>Rozvaha!G112-Rozvaha!F112</f>
        <v>42035</v>
      </c>
      <c r="G112" s="97">
        <f>Rozvaha!H112-Rozvaha!G112</f>
        <v>-14958</v>
      </c>
      <c r="H112" s="97">
        <f>Rozvaha!I112-Rozvaha!H112</f>
        <v>402270</v>
      </c>
      <c r="I112" s="97">
        <f>Rozvaha!J112-Rozvaha!I112</f>
        <v>1718085</v>
      </c>
      <c r="J112" s="97">
        <f>Rozvaha!K112-Rozvaha!J112</f>
        <v>-1623075</v>
      </c>
    </row>
    <row r="113" spans="1:10" ht="12.75">
      <c r="A113" s="15" t="s">
        <v>51</v>
      </c>
      <c r="B113" s="16" t="s">
        <v>165</v>
      </c>
      <c r="C113" s="98">
        <f>Rozvaha!D113-Rozvaha!C113</f>
        <v>0</v>
      </c>
      <c r="D113" s="98">
        <f>Rozvaha!E113-Rozvaha!D113</f>
        <v>0</v>
      </c>
      <c r="E113" s="98">
        <f>Rozvaha!F113-Rozvaha!E113</f>
        <v>965188</v>
      </c>
      <c r="F113" s="98">
        <f>Rozvaha!G113-Rozvaha!F113</f>
        <v>-393</v>
      </c>
      <c r="G113" s="98">
        <f>Rozvaha!H113-Rozvaha!G113</f>
        <v>39808</v>
      </c>
      <c r="H113" s="98">
        <f>Rozvaha!I113-Rozvaha!H113</f>
        <v>285164</v>
      </c>
      <c r="I113" s="98">
        <f>Rozvaha!J113-Rozvaha!I113</f>
        <v>24304</v>
      </c>
      <c r="J113" s="98">
        <f>Rozvaha!K113-Rozvaha!J113</f>
        <v>-43865</v>
      </c>
    </row>
    <row r="114" spans="1:10" ht="12.75">
      <c r="A114" s="15" t="s">
        <v>53</v>
      </c>
      <c r="B114" s="16" t="s">
        <v>166</v>
      </c>
      <c r="C114" s="98">
        <f>Rozvaha!D114-Rozvaha!C114</f>
        <v>0</v>
      </c>
      <c r="D114" s="98">
        <f>Rozvaha!E114-Rozvaha!D114</f>
        <v>0</v>
      </c>
      <c r="E114" s="98">
        <f>Rozvaha!F114-Rozvaha!E114</f>
        <v>0</v>
      </c>
      <c r="F114" s="98">
        <f>Rozvaha!G114-Rozvaha!F114</f>
        <v>0</v>
      </c>
      <c r="G114" s="98">
        <f>Rozvaha!H114-Rozvaha!G114</f>
        <v>0</v>
      </c>
      <c r="H114" s="98">
        <f>Rozvaha!I114-Rozvaha!H114</f>
        <v>0</v>
      </c>
      <c r="I114" s="98">
        <f>Rozvaha!J114-Rozvaha!I114</f>
        <v>1500000</v>
      </c>
      <c r="J114" s="98">
        <f>Rozvaha!K114-Rozvaha!J114</f>
        <v>-1500000</v>
      </c>
    </row>
    <row r="115" spans="1:10" ht="12.75">
      <c r="A115" s="15" t="s">
        <v>55</v>
      </c>
      <c r="B115" s="16" t="s">
        <v>167</v>
      </c>
      <c r="C115" s="98">
        <f>Rozvaha!D115-Rozvaha!C115</f>
        <v>0</v>
      </c>
      <c r="D115" s="98">
        <f>Rozvaha!E115-Rozvaha!D115</f>
        <v>0</v>
      </c>
      <c r="E115" s="98">
        <f>Rozvaha!F115-Rozvaha!E115</f>
        <v>0</v>
      </c>
      <c r="F115" s="98">
        <f>Rozvaha!G115-Rozvaha!F115</f>
        <v>0</v>
      </c>
      <c r="G115" s="98">
        <f>Rozvaha!H115-Rozvaha!G115</f>
        <v>0</v>
      </c>
      <c r="H115" s="98">
        <f>Rozvaha!I115-Rozvaha!H115</f>
        <v>0</v>
      </c>
      <c r="I115" s="98">
        <f>Rozvaha!J115-Rozvaha!I115</f>
        <v>0</v>
      </c>
      <c r="J115" s="98">
        <f>Rozvaha!K115-Rozvaha!J115</f>
        <v>0</v>
      </c>
    </row>
    <row r="116" spans="1:10" ht="12.75">
      <c r="A116" s="15" t="s">
        <v>57</v>
      </c>
      <c r="B116" s="16" t="s">
        <v>157</v>
      </c>
      <c r="C116" s="98">
        <f>Rozvaha!D116-Rozvaha!C116</f>
        <v>0</v>
      </c>
      <c r="D116" s="98">
        <f>Rozvaha!E116-Rozvaha!D116</f>
        <v>0</v>
      </c>
      <c r="E116" s="98">
        <f>Rozvaha!F116-Rozvaha!E116</f>
        <v>51475</v>
      </c>
      <c r="F116" s="98">
        <f>Rozvaha!G116-Rozvaha!F116</f>
        <v>-43851</v>
      </c>
      <c r="G116" s="98">
        <f>Rozvaha!H116-Rozvaha!G116</f>
        <v>1273</v>
      </c>
      <c r="H116" s="98">
        <f>Rozvaha!I116-Rozvaha!H116</f>
        <v>985</v>
      </c>
      <c r="I116" s="98">
        <f>Rozvaha!J116-Rozvaha!I116</f>
        <v>-447</v>
      </c>
      <c r="J116" s="98">
        <f>Rozvaha!K116-Rozvaha!J116</f>
        <v>-227</v>
      </c>
    </row>
    <row r="117" spans="1:10" ht="12.75">
      <c r="A117" s="15" t="s">
        <v>59</v>
      </c>
      <c r="B117" s="16" t="s">
        <v>168</v>
      </c>
      <c r="C117" s="98">
        <f>Rozvaha!D117-Rozvaha!C117</f>
        <v>0</v>
      </c>
      <c r="D117" s="98">
        <f>Rozvaha!E117-Rozvaha!D117</f>
        <v>0</v>
      </c>
      <c r="E117" s="98">
        <f>Rozvaha!F117-Rozvaha!E117</f>
        <v>51964</v>
      </c>
      <c r="F117" s="98">
        <f>Rozvaha!G117-Rozvaha!F117</f>
        <v>2736</v>
      </c>
      <c r="G117" s="98">
        <f>Rozvaha!H117-Rozvaha!G117</f>
        <v>9683</v>
      </c>
      <c r="H117" s="98">
        <f>Rozvaha!I117-Rozvaha!H117</f>
        <v>8824</v>
      </c>
      <c r="I117" s="98">
        <f>Rozvaha!J117-Rozvaha!I117</f>
        <v>-8419</v>
      </c>
      <c r="J117" s="98">
        <f>Rozvaha!K117-Rozvaha!J117</f>
        <v>2502</v>
      </c>
    </row>
    <row r="118" spans="1:10" ht="12.75">
      <c r="A118" s="15" t="s">
        <v>61</v>
      </c>
      <c r="B118" s="16" t="s">
        <v>169</v>
      </c>
      <c r="C118" s="98">
        <f>Rozvaha!D118-Rozvaha!C118</f>
        <v>0</v>
      </c>
      <c r="D118" s="98">
        <f>Rozvaha!E118-Rozvaha!D118</f>
        <v>0</v>
      </c>
      <c r="E118" s="98">
        <f>Rozvaha!F118-Rozvaha!E118</f>
        <v>26598</v>
      </c>
      <c r="F118" s="98">
        <f>Rozvaha!G118-Rozvaha!F118</f>
        <v>4703</v>
      </c>
      <c r="G118" s="98">
        <f>Rozvaha!H118-Rozvaha!G118</f>
        <v>3840</v>
      </c>
      <c r="H118" s="98">
        <f>Rozvaha!I118-Rozvaha!H118</f>
        <v>-1647</v>
      </c>
      <c r="I118" s="98">
        <f>Rozvaha!J118-Rozvaha!I118</f>
        <v>3539</v>
      </c>
      <c r="J118" s="98">
        <f>Rozvaha!K118-Rozvaha!J118</f>
        <v>1941</v>
      </c>
    </row>
    <row r="119" spans="1:10" ht="12.75">
      <c r="A119" s="15" t="s">
        <v>63</v>
      </c>
      <c r="B119" s="16" t="s">
        <v>170</v>
      </c>
      <c r="C119" s="98">
        <f>Rozvaha!D119-Rozvaha!C119</f>
        <v>0</v>
      </c>
      <c r="D119" s="98">
        <f>Rozvaha!E119-Rozvaha!D119</f>
        <v>0</v>
      </c>
      <c r="E119" s="98">
        <f>Rozvaha!F119-Rozvaha!E119</f>
        <v>372239</v>
      </c>
      <c r="F119" s="98">
        <f>Rozvaha!G119-Rozvaha!F119</f>
        <v>-3681</v>
      </c>
      <c r="G119" s="98">
        <f>Rozvaha!H119-Rozvaha!G119</f>
        <v>-37603</v>
      </c>
      <c r="H119" s="98">
        <f>Rozvaha!I119-Rozvaha!H119</f>
        <v>84871</v>
      </c>
      <c r="I119" s="98">
        <f>Rozvaha!J119-Rozvaha!I119</f>
        <v>-170421</v>
      </c>
      <c r="J119" s="98">
        <f>Rozvaha!K119-Rozvaha!J119</f>
        <v>57334</v>
      </c>
    </row>
    <row r="120" spans="1:10" ht="12.75">
      <c r="A120" s="15" t="s">
        <v>65</v>
      </c>
      <c r="B120" s="16" t="s">
        <v>158</v>
      </c>
      <c r="C120" s="98">
        <f>Rozvaha!D120-Rozvaha!C120</f>
        <v>0</v>
      </c>
      <c r="D120" s="98">
        <f>Rozvaha!E120-Rozvaha!D120</f>
        <v>0</v>
      </c>
      <c r="E120" s="98">
        <f>Rozvaha!F120-Rozvaha!E120</f>
        <v>0</v>
      </c>
      <c r="F120" s="98">
        <f>Rozvaha!G120-Rozvaha!F120</f>
        <v>0</v>
      </c>
      <c r="G120" s="98">
        <f>Rozvaha!H120-Rozvaha!G120</f>
        <v>0</v>
      </c>
      <c r="H120" s="98">
        <f>Rozvaha!I120-Rozvaha!H120</f>
        <v>0</v>
      </c>
      <c r="I120" s="98">
        <f>Rozvaha!J120-Rozvaha!I120</f>
        <v>0</v>
      </c>
      <c r="J120" s="98">
        <f>Rozvaha!K120-Rozvaha!J120</f>
        <v>0</v>
      </c>
    </row>
    <row r="121" spans="1:10" ht="12.75">
      <c r="A121" s="15" t="s">
        <v>77</v>
      </c>
      <c r="B121" s="16" t="s">
        <v>159</v>
      </c>
      <c r="C121" s="98">
        <f>Rozvaha!D121-Rozvaha!C121</f>
        <v>0</v>
      </c>
      <c r="D121" s="98">
        <f>Rozvaha!E121-Rozvaha!D121</f>
        <v>0</v>
      </c>
      <c r="E121" s="98">
        <f>Rozvaha!F121-Rozvaha!E121</f>
        <v>0</v>
      </c>
      <c r="F121" s="98">
        <f>Rozvaha!G121-Rozvaha!F121</f>
        <v>0</v>
      </c>
      <c r="G121" s="98">
        <f>Rozvaha!H121-Rozvaha!G121</f>
        <v>0</v>
      </c>
      <c r="H121" s="98">
        <f>Rozvaha!I121-Rozvaha!H121</f>
        <v>0</v>
      </c>
      <c r="I121" s="98">
        <f>Rozvaha!J121-Rozvaha!I121</f>
        <v>0</v>
      </c>
      <c r="J121" s="98">
        <f>Rozvaha!K121-Rozvaha!J121</f>
        <v>0</v>
      </c>
    </row>
    <row r="122" spans="1:10" ht="12.75">
      <c r="A122" s="15" t="s">
        <v>163</v>
      </c>
      <c r="B122" s="16" t="s">
        <v>161</v>
      </c>
      <c r="C122" s="98">
        <f>Rozvaha!D122-Rozvaha!C122</f>
        <v>0</v>
      </c>
      <c r="D122" s="98">
        <f>Rozvaha!E122-Rozvaha!D122</f>
        <v>0</v>
      </c>
      <c r="E122" s="98">
        <f>Rozvaha!F122-Rozvaha!E122</f>
        <v>472112</v>
      </c>
      <c r="F122" s="98">
        <f>Rozvaha!G122-Rozvaha!F122</f>
        <v>84320</v>
      </c>
      <c r="G122" s="98">
        <f>Rozvaha!H122-Rozvaha!G122</f>
        <v>-31863</v>
      </c>
      <c r="H122" s="98">
        <f>Rozvaha!I122-Rozvaha!H122</f>
        <v>20026</v>
      </c>
      <c r="I122" s="98">
        <f>Rozvaha!J122-Rozvaha!I122</f>
        <v>301673</v>
      </c>
      <c r="J122" s="98">
        <f>Rozvaha!K122-Rozvaha!J122</f>
        <v>-134032</v>
      </c>
    </row>
    <row r="123" spans="1:10" ht="12.75">
      <c r="A123" s="15" t="s">
        <v>171</v>
      </c>
      <c r="B123" s="16" t="s">
        <v>162</v>
      </c>
      <c r="C123" s="98">
        <f>Rozvaha!D123-Rozvaha!C123</f>
        <v>0</v>
      </c>
      <c r="D123" s="98">
        <f>Rozvaha!E123-Rozvaha!D123</f>
        <v>0</v>
      </c>
      <c r="E123" s="98">
        <f>Rozvaha!F123-Rozvaha!E123</f>
        <v>4462</v>
      </c>
      <c r="F123" s="98">
        <f>Rozvaha!G123-Rozvaha!F123</f>
        <v>-1799</v>
      </c>
      <c r="G123" s="98">
        <f>Rozvaha!H123-Rozvaha!G123</f>
        <v>-96</v>
      </c>
      <c r="H123" s="98">
        <f>Rozvaha!I123-Rozvaha!H123</f>
        <v>4047</v>
      </c>
      <c r="I123" s="98">
        <f>Rozvaha!J123-Rozvaha!I123</f>
        <v>67856</v>
      </c>
      <c r="J123" s="98">
        <f>Rozvaha!K123-Rozvaha!J123</f>
        <v>-6728</v>
      </c>
    </row>
    <row r="124" spans="1:10" ht="12.75">
      <c r="A124" s="25" t="s">
        <v>172</v>
      </c>
      <c r="B124" s="26" t="s">
        <v>173</v>
      </c>
      <c r="C124" s="97">
        <f>Rozvaha!D124-Rozvaha!C124</f>
        <v>0</v>
      </c>
      <c r="D124" s="97">
        <f>Rozvaha!E124-Rozvaha!D124</f>
        <v>0</v>
      </c>
      <c r="E124" s="97">
        <f>Rozvaha!F124-Rozvaha!E124</f>
        <v>4110000</v>
      </c>
      <c r="F124" s="97">
        <f>Rozvaha!G124-Rozvaha!F124</f>
        <v>-672032</v>
      </c>
      <c r="G124" s="97">
        <f>Rozvaha!H124-Rozvaha!G124</f>
        <v>-102254</v>
      </c>
      <c r="H124" s="97">
        <f>Rozvaha!I124-Rozvaha!H124</f>
        <v>-1345156</v>
      </c>
      <c r="I124" s="97">
        <f>Rozvaha!J124-Rozvaha!I124</f>
        <v>-1150520</v>
      </c>
      <c r="J124" s="97">
        <f>Rozvaha!K124-Rozvaha!J124</f>
        <v>1587351</v>
      </c>
    </row>
    <row r="125" spans="1:10" ht="12.75">
      <c r="A125" s="15" t="s">
        <v>51</v>
      </c>
      <c r="B125" s="16" t="s">
        <v>174</v>
      </c>
      <c r="C125" s="98">
        <f>Rozvaha!D125-Rozvaha!C125</f>
        <v>0</v>
      </c>
      <c r="D125" s="98">
        <f>Rozvaha!E125-Rozvaha!D125</f>
        <v>0</v>
      </c>
      <c r="E125" s="98">
        <f>Rozvaha!F125-Rozvaha!E125</f>
        <v>2142857</v>
      </c>
      <c r="F125" s="98">
        <f>Rozvaha!G125-Rozvaha!F125</f>
        <v>-857143</v>
      </c>
      <c r="G125" s="98">
        <f>Rozvaha!H125-Rozvaha!G125</f>
        <v>-857143</v>
      </c>
      <c r="H125" s="98">
        <f>Rozvaha!I125-Rozvaha!H125</f>
        <v>-428571</v>
      </c>
      <c r="I125" s="98">
        <f>Rozvaha!J125-Rozvaha!I125</f>
        <v>0</v>
      </c>
      <c r="J125" s="98">
        <f>Rozvaha!K125-Rozvaha!J125</f>
        <v>0</v>
      </c>
    </row>
    <row r="126" spans="1:10" ht="12.75">
      <c r="A126" s="15" t="s">
        <v>53</v>
      </c>
      <c r="B126" s="16" t="s">
        <v>175</v>
      </c>
      <c r="C126" s="98">
        <f>Rozvaha!D126-Rozvaha!C126</f>
        <v>0</v>
      </c>
      <c r="D126" s="98">
        <f>Rozvaha!E126-Rozvaha!D126</f>
        <v>0</v>
      </c>
      <c r="E126" s="98">
        <f>Rozvaha!F126-Rozvaha!E126</f>
        <v>1967143</v>
      </c>
      <c r="F126" s="98">
        <f>Rozvaha!G126-Rozvaha!F126</f>
        <v>185111</v>
      </c>
      <c r="G126" s="98">
        <f>Rozvaha!H126-Rozvaha!G126</f>
        <v>754889</v>
      </c>
      <c r="H126" s="98">
        <f>Rozvaha!I126-Rozvaha!H126</f>
        <v>-916585</v>
      </c>
      <c r="I126" s="98">
        <f>Rozvaha!J126-Rozvaha!I126</f>
        <v>-1150520</v>
      </c>
      <c r="J126" s="98">
        <f>Rozvaha!K126-Rozvaha!J126</f>
        <v>1587351</v>
      </c>
    </row>
    <row r="127" spans="1:10" ht="12.75">
      <c r="A127" s="15" t="s">
        <v>55</v>
      </c>
      <c r="B127" s="16" t="s">
        <v>176</v>
      </c>
      <c r="C127" s="98">
        <f>Rozvaha!D127-Rozvaha!C127</f>
        <v>0</v>
      </c>
      <c r="D127" s="98">
        <f>Rozvaha!E127-Rozvaha!D127</f>
        <v>0</v>
      </c>
      <c r="E127" s="98">
        <f>Rozvaha!F127-Rozvaha!E127</f>
        <v>0</v>
      </c>
      <c r="F127" s="98">
        <f>Rozvaha!G127-Rozvaha!F127</f>
        <v>0</v>
      </c>
      <c r="G127" s="98">
        <f>Rozvaha!H127-Rozvaha!G127</f>
        <v>0</v>
      </c>
      <c r="H127" s="98">
        <f>Rozvaha!I127-Rozvaha!H127</f>
        <v>0</v>
      </c>
      <c r="I127" s="98">
        <f>Rozvaha!J127-Rozvaha!I127</f>
        <v>0</v>
      </c>
      <c r="J127" s="98">
        <f>Rozvaha!K127-Rozvaha!J127</f>
        <v>0</v>
      </c>
    </row>
    <row r="128" spans="1:10" ht="12.75">
      <c r="A128" s="22" t="s">
        <v>89</v>
      </c>
      <c r="B128" s="23" t="s">
        <v>177</v>
      </c>
      <c r="C128" s="96">
        <f>Rozvaha!D128-Rozvaha!C128</f>
        <v>0</v>
      </c>
      <c r="D128" s="96">
        <f>Rozvaha!E128-Rozvaha!D128</f>
        <v>0</v>
      </c>
      <c r="E128" s="96">
        <f>Rozvaha!F128-Rozvaha!E128</f>
        <v>19808</v>
      </c>
      <c r="F128" s="96">
        <f>Rozvaha!G128-Rozvaha!F128</f>
        <v>-5500</v>
      </c>
      <c r="G128" s="96">
        <f>Rozvaha!H128-Rozvaha!G128</f>
        <v>-5056</v>
      </c>
      <c r="H128" s="96">
        <f>Rozvaha!I128-Rozvaha!H128</f>
        <v>-7599</v>
      </c>
      <c r="I128" s="96">
        <f>Rozvaha!J128-Rozvaha!I128</f>
        <v>513</v>
      </c>
      <c r="J128" s="96">
        <f>Rozvaha!K128-Rozvaha!J128</f>
        <v>602</v>
      </c>
    </row>
    <row r="129" spans="1:10" ht="12.75">
      <c r="A129" s="25" t="s">
        <v>91</v>
      </c>
      <c r="B129" s="26" t="s">
        <v>119</v>
      </c>
      <c r="C129" s="99">
        <f>Rozvaha!D129-Rozvaha!C129</f>
        <v>0</v>
      </c>
      <c r="D129" s="97">
        <f>Rozvaha!E129-Rozvaha!D129</f>
        <v>0</v>
      </c>
      <c r="E129" s="97">
        <f>Rozvaha!F129-Rozvaha!E129</f>
        <v>19808</v>
      </c>
      <c r="F129" s="97">
        <f>Rozvaha!G129-Rozvaha!F129</f>
        <v>-5500</v>
      </c>
      <c r="G129" s="97">
        <f>Rozvaha!H129-Rozvaha!G129</f>
        <v>-5056</v>
      </c>
      <c r="H129" s="97">
        <f>Rozvaha!I129-Rozvaha!H129</f>
        <v>-7599</v>
      </c>
      <c r="I129" s="97">
        <f>Rozvaha!J129-Rozvaha!I129</f>
        <v>513</v>
      </c>
      <c r="J129" s="97">
        <f>Rozvaha!K129-Rozvaha!J129</f>
        <v>602</v>
      </c>
    </row>
    <row r="130" spans="1:10" ht="12.75">
      <c r="A130" s="15" t="s">
        <v>51</v>
      </c>
      <c r="B130" s="16" t="s">
        <v>178</v>
      </c>
      <c r="C130" s="98">
        <f>Rozvaha!D130-Rozvaha!C130</f>
        <v>0</v>
      </c>
      <c r="D130" s="98">
        <f>Rozvaha!E130-Rozvaha!D130</f>
        <v>0</v>
      </c>
      <c r="E130" s="98">
        <f>Rozvaha!F130-Rozvaha!E130</f>
        <v>19613</v>
      </c>
      <c r="F130" s="98">
        <f>Rozvaha!G130-Rozvaha!F130</f>
        <v>-5668</v>
      </c>
      <c r="G130" s="98">
        <f>Rozvaha!H130-Rozvaha!G130</f>
        <v>-7657</v>
      </c>
      <c r="H130" s="98">
        <f>Rozvaha!I130-Rozvaha!H130</f>
        <v>-5876</v>
      </c>
      <c r="I130" s="98">
        <f>Rozvaha!J130-Rozvaha!I130</f>
        <v>971</v>
      </c>
      <c r="J130" s="98">
        <f>Rozvaha!K130-Rozvaha!J130</f>
        <v>802</v>
      </c>
    </row>
    <row r="131" spans="1:10" ht="12.75">
      <c r="A131" s="15" t="s">
        <v>53</v>
      </c>
      <c r="B131" s="16" t="s">
        <v>179</v>
      </c>
      <c r="C131" s="98">
        <f>Rozvaha!D131-Rozvaha!C131</f>
        <v>0</v>
      </c>
      <c r="D131" s="98">
        <f>Rozvaha!E131-Rozvaha!D131</f>
        <v>0</v>
      </c>
      <c r="E131" s="98">
        <f>Rozvaha!F131-Rozvaha!E131</f>
        <v>195</v>
      </c>
      <c r="F131" s="98">
        <f>Rozvaha!G131-Rozvaha!F131</f>
        <v>168</v>
      </c>
      <c r="G131" s="98">
        <f>Rozvaha!H131-Rozvaha!G131</f>
        <v>2601</v>
      </c>
      <c r="H131" s="98">
        <f>Rozvaha!I131-Rozvaha!H131</f>
        <v>-1723</v>
      </c>
      <c r="I131" s="98">
        <f>Rozvaha!J131-Rozvaha!I131</f>
        <v>-458</v>
      </c>
      <c r="J131" s="98">
        <f>Rozvaha!K131-Rozvaha!J131</f>
        <v>-200</v>
      </c>
    </row>
  </sheetData>
  <sheetProtection password="DE7D" sheet="1"/>
  <mergeCells count="7">
    <mergeCell ref="A7:B7"/>
    <mergeCell ref="A76:B76"/>
    <mergeCell ref="A5:D5"/>
    <mergeCell ref="A1:B1"/>
    <mergeCell ref="A3:B3"/>
    <mergeCell ref="C1:J1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/>
  </sheetPr>
  <dimension ref="A1:J131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5.00390625" style="0" bestFit="1" customWidth="1"/>
    <col min="2" max="2" width="48.140625" style="0" bestFit="1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63" t="s">
        <v>440</v>
      </c>
      <c r="B5" s="163"/>
      <c r="C5" s="163"/>
      <c r="D5" s="163"/>
      <c r="E5" s="7"/>
      <c r="F5" s="7"/>
      <c r="G5" s="7"/>
      <c r="H5" s="7"/>
      <c r="I5" s="7"/>
      <c r="J5" s="7"/>
    </row>
    <row r="6" spans="1:10" ht="15.75">
      <c r="A6" s="19"/>
      <c r="B6" s="20"/>
      <c r="C6" s="7"/>
      <c r="D6" s="7"/>
      <c r="E6" s="7"/>
      <c r="F6" s="7"/>
      <c r="G6" s="7"/>
      <c r="H6" s="7"/>
      <c r="I6" s="7"/>
      <c r="J6" s="7"/>
    </row>
    <row r="7" spans="1:10" ht="12.75">
      <c r="A7" s="165" t="s">
        <v>353</v>
      </c>
      <c r="B7" s="166"/>
      <c r="C7" s="33">
        <v>2001</v>
      </c>
      <c r="D7" s="33">
        <v>2002</v>
      </c>
      <c r="E7" s="33">
        <v>2003</v>
      </c>
      <c r="F7" s="33">
        <v>2004</v>
      </c>
      <c r="G7" s="33">
        <v>2005</v>
      </c>
      <c r="H7" s="33">
        <v>2006</v>
      </c>
      <c r="I7" s="33">
        <v>2007</v>
      </c>
      <c r="J7" s="33">
        <v>2008</v>
      </c>
    </row>
    <row r="8" spans="1:10" ht="12.75">
      <c r="A8" s="31"/>
      <c r="B8" s="28" t="s">
        <v>44</v>
      </c>
      <c r="C8" s="71" t="str">
        <f>IF(Rozvaha!C8,Rozvaha!D8/Rozvaha!C8-1," ")</f>
        <v> </v>
      </c>
      <c r="D8" s="71" t="str">
        <f>IF(Rozvaha!D8,Rozvaha!E8/Rozvaha!D8-1," ")</f>
        <v> </v>
      </c>
      <c r="E8" s="71" t="str">
        <f>IF(Rozvaha!E8,Rozvaha!F8/Rozvaha!E8-1," ")</f>
        <v> </v>
      </c>
      <c r="F8" s="71">
        <f>IF(Rozvaha!F8,Rozvaha!G8/Rozvaha!F8-1," ")</f>
        <v>-0.008931379991251376</v>
      </c>
      <c r="G8" s="71">
        <f>IF(Rozvaha!G8,Rozvaha!H8/Rozvaha!G8-1," ")</f>
        <v>0.044704768243009285</v>
      </c>
      <c r="H8" s="71">
        <f>IF(Rozvaha!H8,Rozvaha!I8/Rozvaha!H8-1," ")</f>
        <v>-0.04020835183613003</v>
      </c>
      <c r="I8" s="71">
        <f>IF(Rozvaha!I8,Rozvaha!J8/Rozvaha!I8-1," ")</f>
        <v>0.19672065902297686</v>
      </c>
      <c r="J8" s="71">
        <f>IF(Rozvaha!J8,Rozvaha!K8/Rozvaha!J8-1," ")</f>
        <v>0.07879100261473782</v>
      </c>
    </row>
    <row r="9" spans="1:10" ht="12.75">
      <c r="A9" s="22" t="s">
        <v>45</v>
      </c>
      <c r="B9" s="23" t="s">
        <v>46</v>
      </c>
      <c r="C9" s="73" t="str">
        <f>IF(Rozvaha!C9,Rozvaha!D9/Rozvaha!C9-1," ")</f>
        <v> </v>
      </c>
      <c r="D9" s="73" t="str">
        <f>IF(Rozvaha!D9,Rozvaha!E9/Rozvaha!D9-1," ")</f>
        <v> </v>
      </c>
      <c r="E9" s="73" t="str">
        <f>IF(Rozvaha!E9,Rozvaha!F9/Rozvaha!E9-1," ")</f>
        <v> </v>
      </c>
      <c r="F9" s="73" t="str">
        <f>IF(Rozvaha!F9,Rozvaha!G9/Rozvaha!F9-1," ")</f>
        <v> </v>
      </c>
      <c r="G9" s="73" t="str">
        <f>IF(Rozvaha!G9,Rozvaha!H9/Rozvaha!G9-1," ")</f>
        <v> </v>
      </c>
      <c r="H9" s="73" t="str">
        <f>IF(Rozvaha!H9,Rozvaha!I9/Rozvaha!H9-1," ")</f>
        <v> </v>
      </c>
      <c r="I9" s="73" t="str">
        <f>IF(Rozvaha!I9,Rozvaha!J9/Rozvaha!I9-1," ")</f>
        <v> </v>
      </c>
      <c r="J9" s="73" t="str">
        <f>IF(Rozvaha!J9,Rozvaha!K9/Rozvaha!J9-1," ")</f>
        <v> </v>
      </c>
    </row>
    <row r="10" spans="1:10" ht="12.75">
      <c r="A10" s="22" t="s">
        <v>47</v>
      </c>
      <c r="B10" s="23" t="s">
        <v>48</v>
      </c>
      <c r="C10" s="73" t="str">
        <f>IF(Rozvaha!C10,Rozvaha!D10/Rozvaha!C10-1," ")</f>
        <v> </v>
      </c>
      <c r="D10" s="73" t="str">
        <f>IF(Rozvaha!D10,Rozvaha!E10/Rozvaha!D10-1," ")</f>
        <v> </v>
      </c>
      <c r="E10" s="73" t="str">
        <f>IF(Rozvaha!E10,Rozvaha!F10/Rozvaha!E10-1," ")</f>
        <v> </v>
      </c>
      <c r="F10" s="73">
        <f>IF(Rozvaha!F10,Rozvaha!G10/Rozvaha!F10-1," ")</f>
        <v>0.010336001571603637</v>
      </c>
      <c r="G10" s="73">
        <f>IF(Rozvaha!G10,Rozvaha!H10/Rozvaha!G10-1," ")</f>
        <v>0.022664078776083008</v>
      </c>
      <c r="H10" s="73">
        <f>IF(Rozvaha!H10,Rozvaha!I10/Rozvaha!H10-1," ")</f>
        <v>-0.05155069650026123</v>
      </c>
      <c r="I10" s="73">
        <f>IF(Rozvaha!I10,Rozvaha!J10/Rozvaha!I10-1," ")</f>
        <v>0.17632781341385328</v>
      </c>
      <c r="J10" s="73">
        <f>IF(Rozvaha!J10,Rozvaha!K10/Rozvaha!J10-1," ")</f>
        <v>0.05925949710722822</v>
      </c>
    </row>
    <row r="11" spans="1:10" ht="12.75">
      <c r="A11" s="25" t="s">
        <v>49</v>
      </c>
      <c r="B11" s="26" t="s">
        <v>50</v>
      </c>
      <c r="C11" s="74" t="str">
        <f>IF(Rozvaha!C11,Rozvaha!D11/Rozvaha!C11-1," ")</f>
        <v> </v>
      </c>
      <c r="D11" s="74" t="str">
        <f>IF(Rozvaha!D11,Rozvaha!E11/Rozvaha!D11-1," ")</f>
        <v> </v>
      </c>
      <c r="E11" s="74" t="str">
        <f>IF(Rozvaha!E11,Rozvaha!F11/Rozvaha!E11-1," ")</f>
        <v> </v>
      </c>
      <c r="F11" s="74">
        <f>IF(Rozvaha!F11,Rozvaha!G11/Rozvaha!F11-1," ")</f>
        <v>0.6755185811428619</v>
      </c>
      <c r="G11" s="74">
        <f>IF(Rozvaha!G11,Rozvaha!H11/Rozvaha!G11-1," ")</f>
        <v>0.6406167093164614</v>
      </c>
      <c r="H11" s="74">
        <f>IF(Rozvaha!H11,Rozvaha!I11/Rozvaha!H11-1," ")</f>
        <v>-0.015045043016541415</v>
      </c>
      <c r="I11" s="74">
        <f>IF(Rozvaha!I11,Rozvaha!J11/Rozvaha!I11-1," ")</f>
        <v>-0.05996263375888178</v>
      </c>
      <c r="J11" s="74">
        <f>IF(Rozvaha!J11,Rozvaha!K11/Rozvaha!J11-1," ")</f>
        <v>0.0037141025357592117</v>
      </c>
    </row>
    <row r="12" spans="1:10" ht="12.75">
      <c r="A12" s="15" t="s">
        <v>51</v>
      </c>
      <c r="B12" s="16" t="s">
        <v>52</v>
      </c>
      <c r="C12" s="100" t="str">
        <f>IF(Rozvaha!C12,Rozvaha!D12/Rozvaha!C12-1," ")</f>
        <v> </v>
      </c>
      <c r="D12" s="100" t="str">
        <f>IF(Rozvaha!D12,Rozvaha!E12/Rozvaha!D12-1," ")</f>
        <v> </v>
      </c>
      <c r="E12" s="100" t="str">
        <f>IF(Rozvaha!E12,Rozvaha!F12/Rozvaha!E12-1," ")</f>
        <v> </v>
      </c>
      <c r="F12" s="100" t="str">
        <f>IF(Rozvaha!F12,Rozvaha!G12/Rozvaha!F12-1," ")</f>
        <v> </v>
      </c>
      <c r="G12" s="100" t="str">
        <f>IF(Rozvaha!G12,Rozvaha!H12/Rozvaha!G12-1," ")</f>
        <v> </v>
      </c>
      <c r="H12" s="100" t="str">
        <f>IF(Rozvaha!H12,Rozvaha!I12/Rozvaha!H12-1," ")</f>
        <v> </v>
      </c>
      <c r="I12" s="100" t="str">
        <f>IF(Rozvaha!I12,Rozvaha!J12/Rozvaha!I12-1," ")</f>
        <v> </v>
      </c>
      <c r="J12" s="100" t="str">
        <f>IF(Rozvaha!J12,Rozvaha!K12/Rozvaha!J12-1," ")</f>
        <v> </v>
      </c>
    </row>
    <row r="13" spans="1:10" ht="12.75">
      <c r="A13" s="15" t="s">
        <v>53</v>
      </c>
      <c r="B13" s="16" t="s">
        <v>54</v>
      </c>
      <c r="C13" s="100" t="str">
        <f>IF(Rozvaha!C13,Rozvaha!D13/Rozvaha!C13-1," ")</f>
        <v> </v>
      </c>
      <c r="D13" s="100" t="str">
        <f>IF(Rozvaha!D13,Rozvaha!E13/Rozvaha!D13-1," ")</f>
        <v> </v>
      </c>
      <c r="E13" s="100" t="str">
        <f>IF(Rozvaha!E13,Rozvaha!F13/Rozvaha!E13-1," ")</f>
        <v> </v>
      </c>
      <c r="F13" s="100">
        <f>IF(Rozvaha!F13,Rozvaha!G13/Rozvaha!F13-1," ")</f>
        <v>-0.1076889708274591</v>
      </c>
      <c r="G13" s="100">
        <f>IF(Rozvaha!G13,Rozvaha!H13/Rozvaha!G13-1," ")</f>
        <v>-0.37749149246475455</v>
      </c>
      <c r="H13" s="100">
        <f>IF(Rozvaha!H13,Rozvaha!I13/Rozvaha!H13-1," ")</f>
        <v>-0.8855915657946115</v>
      </c>
      <c r="I13" s="100">
        <f>IF(Rozvaha!I13,Rozvaha!J13/Rozvaha!I13-1," ")</f>
        <v>-0.49146757679180886</v>
      </c>
      <c r="J13" s="100">
        <f>IF(Rozvaha!J13,Rozvaha!K13/Rozvaha!J13-1," ")</f>
        <v>5.865771812080537</v>
      </c>
    </row>
    <row r="14" spans="1:10" ht="12.75">
      <c r="A14" s="15" t="s">
        <v>55</v>
      </c>
      <c r="B14" s="16" t="s">
        <v>56</v>
      </c>
      <c r="C14" s="100" t="str">
        <f>IF(Rozvaha!C14,Rozvaha!D14/Rozvaha!C14-1," ")</f>
        <v> </v>
      </c>
      <c r="D14" s="100" t="str">
        <f>IF(Rozvaha!D14,Rozvaha!E14/Rozvaha!D14-1," ")</f>
        <v> </v>
      </c>
      <c r="E14" s="100" t="str">
        <f>IF(Rozvaha!E14,Rozvaha!F14/Rozvaha!E14-1," ")</f>
        <v> </v>
      </c>
      <c r="F14" s="100">
        <f>IF(Rozvaha!F14,Rozvaha!G14/Rozvaha!F14-1," ")</f>
        <v>1.107959233736982</v>
      </c>
      <c r="G14" s="100">
        <f>IF(Rozvaha!G14,Rozvaha!H14/Rozvaha!G14-1," ")</f>
        <v>0.11807708176845844</v>
      </c>
      <c r="H14" s="100">
        <f>IF(Rozvaha!H14,Rozvaha!I14/Rozvaha!H14-1," ")</f>
        <v>4.143389727867984</v>
      </c>
      <c r="I14" s="100">
        <f>IF(Rozvaha!I14,Rozvaha!J14/Rozvaha!I14-1," ")</f>
        <v>-0.05074194129962062</v>
      </c>
      <c r="J14" s="100">
        <f>IF(Rozvaha!J14,Rozvaha!K14/Rozvaha!J14-1," ")</f>
        <v>0.056545450317059265</v>
      </c>
    </row>
    <row r="15" spans="1:10" ht="12.75">
      <c r="A15" s="15" t="s">
        <v>57</v>
      </c>
      <c r="B15" s="16" t="s">
        <v>58</v>
      </c>
      <c r="C15" s="100" t="str">
        <f>IF(Rozvaha!C15,Rozvaha!D15/Rozvaha!C15-1," ")</f>
        <v> </v>
      </c>
      <c r="D15" s="100" t="str">
        <f>IF(Rozvaha!D15,Rozvaha!E15/Rozvaha!D15-1," ")</f>
        <v> </v>
      </c>
      <c r="E15" s="100" t="str">
        <f>IF(Rozvaha!E15,Rozvaha!F15/Rozvaha!E15-1," ")</f>
        <v> </v>
      </c>
      <c r="F15" s="100">
        <f>IF(Rozvaha!F15,Rozvaha!G15/Rozvaha!F15-1," ")</f>
        <v>0.03028657485845021</v>
      </c>
      <c r="G15" s="100">
        <f>IF(Rozvaha!G15,Rozvaha!H15/Rozvaha!G15-1," ")</f>
        <v>0.06524733479974976</v>
      </c>
      <c r="H15" s="100">
        <f>IF(Rozvaha!H15,Rozvaha!I15/Rozvaha!H15-1," ")</f>
        <v>-0.024841421941331876</v>
      </c>
      <c r="I15" s="100">
        <f>IF(Rozvaha!I15,Rozvaha!J15/Rozvaha!I15-1," ")</f>
        <v>0</v>
      </c>
      <c r="J15" s="100">
        <f>IF(Rozvaha!J15,Rozvaha!K15/Rozvaha!J15-1," ")</f>
        <v>0.014839394923418237</v>
      </c>
    </row>
    <row r="16" spans="1:10" ht="12.75">
      <c r="A16" s="15" t="s">
        <v>59</v>
      </c>
      <c r="B16" s="16" t="s">
        <v>60</v>
      </c>
      <c r="C16" s="100" t="str">
        <f>IF(Rozvaha!C16,Rozvaha!D16/Rozvaha!C16-1," ")</f>
        <v> </v>
      </c>
      <c r="D16" s="100" t="str">
        <f>IF(Rozvaha!D16,Rozvaha!E16/Rozvaha!D16-1," ")</f>
        <v> </v>
      </c>
      <c r="E16" s="100" t="str">
        <f>IF(Rozvaha!E16,Rozvaha!F16/Rozvaha!E16-1," ")</f>
        <v> </v>
      </c>
      <c r="F16" s="100" t="str">
        <f>IF(Rozvaha!F16,Rozvaha!G16/Rozvaha!F16-1," ")</f>
        <v> </v>
      </c>
      <c r="G16" s="100" t="str">
        <f>IF(Rozvaha!G16,Rozvaha!H16/Rozvaha!G16-1," ")</f>
        <v> </v>
      </c>
      <c r="H16" s="100" t="str">
        <f>IF(Rozvaha!H16,Rozvaha!I16/Rozvaha!H16-1," ")</f>
        <v> </v>
      </c>
      <c r="I16" s="100" t="str">
        <f>IF(Rozvaha!I16,Rozvaha!J16/Rozvaha!I16-1," ")</f>
        <v> </v>
      </c>
      <c r="J16" s="100" t="str">
        <f>IF(Rozvaha!J16,Rozvaha!K16/Rozvaha!J16-1," ")</f>
        <v> </v>
      </c>
    </row>
    <row r="17" spans="1:10" ht="12.75">
      <c r="A17" s="15" t="s">
        <v>61</v>
      </c>
      <c r="B17" s="16" t="s">
        <v>62</v>
      </c>
      <c r="C17" s="100" t="str">
        <f>IF(Rozvaha!C17,Rozvaha!D17/Rozvaha!C17-1," ")</f>
        <v> </v>
      </c>
      <c r="D17" s="100" t="str">
        <f>IF(Rozvaha!D17,Rozvaha!E17/Rozvaha!D17-1," ")</f>
        <v> </v>
      </c>
      <c r="E17" s="100" t="str">
        <f>IF(Rozvaha!E17,Rozvaha!F17/Rozvaha!E17-1," ")</f>
        <v> </v>
      </c>
      <c r="F17" s="100">
        <f>IF(Rozvaha!F17,Rozvaha!G17/Rozvaha!F17-1," ")</f>
        <v>-0.7531645569620253</v>
      </c>
      <c r="G17" s="100">
        <f>IF(Rozvaha!G17,Rozvaha!H17/Rozvaha!G17-1," ")</f>
        <v>-1</v>
      </c>
      <c r="H17" s="100" t="str">
        <f>IF(Rozvaha!H17,Rozvaha!I17/Rozvaha!H17-1," ")</f>
        <v> </v>
      </c>
      <c r="I17" s="100">
        <f>IF(Rozvaha!I17,Rozvaha!J17/Rozvaha!I17-1," ")</f>
        <v>-0.9900425555586461</v>
      </c>
      <c r="J17" s="100">
        <f>IF(Rozvaha!J17,Rozvaha!K17/Rozvaha!J17-1," ")</f>
        <v>-0.9804469273743017</v>
      </c>
    </row>
    <row r="18" spans="1:10" ht="12.75">
      <c r="A18" s="15" t="s">
        <v>63</v>
      </c>
      <c r="B18" s="16" t="s">
        <v>64</v>
      </c>
      <c r="C18" s="100" t="str">
        <f>IF(Rozvaha!C18,Rozvaha!D18/Rozvaha!C18-1," ")</f>
        <v> </v>
      </c>
      <c r="D18" s="100" t="str">
        <f>IF(Rozvaha!D18,Rozvaha!E18/Rozvaha!D18-1," ")</f>
        <v> </v>
      </c>
      <c r="E18" s="100" t="str">
        <f>IF(Rozvaha!E18,Rozvaha!F18/Rozvaha!E18-1," ")</f>
        <v> </v>
      </c>
      <c r="F18" s="100">
        <f>IF(Rozvaha!F18,Rozvaha!G18/Rozvaha!F18-1," ")</f>
        <v>6.962673646064022</v>
      </c>
      <c r="G18" s="100">
        <f>IF(Rozvaha!G18,Rozvaha!H18/Rozvaha!G18-1," ")</f>
        <v>1.8474763973239345</v>
      </c>
      <c r="H18" s="100">
        <f>IF(Rozvaha!H18,Rozvaha!I18/Rozvaha!H18-1," ")</f>
        <v>-0.8553144484875608</v>
      </c>
      <c r="I18" s="100">
        <f>IF(Rozvaha!I18,Rozvaha!J18/Rozvaha!I18-1," ")</f>
        <v>0.08714650432050286</v>
      </c>
      <c r="J18" s="100">
        <f>IF(Rozvaha!J18,Rozvaha!K18/Rozvaha!J18-1," ")</f>
        <v>-0.39811678634331393</v>
      </c>
    </row>
    <row r="19" spans="1:10" ht="12.75">
      <c r="A19" s="15" t="s">
        <v>65</v>
      </c>
      <c r="B19" s="16" t="s">
        <v>66</v>
      </c>
      <c r="C19" s="100" t="str">
        <f>IF(Rozvaha!C19,Rozvaha!D19/Rozvaha!C19-1," ")</f>
        <v> </v>
      </c>
      <c r="D19" s="100" t="str">
        <f>IF(Rozvaha!D19,Rozvaha!E19/Rozvaha!D19-1," ")</f>
        <v> </v>
      </c>
      <c r="E19" s="100" t="str">
        <f>IF(Rozvaha!E19,Rozvaha!F19/Rozvaha!E19-1," ")</f>
        <v> </v>
      </c>
      <c r="F19" s="100" t="str">
        <f>IF(Rozvaha!F19,Rozvaha!G19/Rozvaha!F19-1," ")</f>
        <v> </v>
      </c>
      <c r="G19" s="100">
        <f>IF(Rozvaha!G19,Rozvaha!H19/Rozvaha!G19-1," ")</f>
        <v>-1</v>
      </c>
      <c r="H19" s="100" t="str">
        <f>IF(Rozvaha!H19,Rozvaha!I19/Rozvaha!H19-1," ")</f>
        <v> </v>
      </c>
      <c r="I19" s="100">
        <f>IF(Rozvaha!I19,Rozvaha!J19/Rozvaha!I19-1," ")</f>
        <v>-0.2604389201786754</v>
      </c>
      <c r="J19" s="100">
        <f>IF(Rozvaha!J19,Rozvaha!K19/Rozvaha!J19-1," ")</f>
        <v>0.9613970588235294</v>
      </c>
    </row>
    <row r="20" spans="1:10" ht="12.75">
      <c r="A20" s="25" t="s">
        <v>67</v>
      </c>
      <c r="B20" s="26" t="s">
        <v>68</v>
      </c>
      <c r="C20" s="74" t="str">
        <f>IF(Rozvaha!C20,Rozvaha!D20/Rozvaha!C20-1," ")</f>
        <v> </v>
      </c>
      <c r="D20" s="74" t="str">
        <f>IF(Rozvaha!D20,Rozvaha!E20/Rozvaha!D20-1," ")</f>
        <v> </v>
      </c>
      <c r="E20" s="74" t="str">
        <f>IF(Rozvaha!E20,Rozvaha!F20/Rozvaha!E20-1," ")</f>
        <v> </v>
      </c>
      <c r="F20" s="74">
        <f>IF(Rozvaha!F20,Rozvaha!G20/Rozvaha!F20-1," ")</f>
        <v>-0.008169393829541294</v>
      </c>
      <c r="G20" s="74">
        <f>IF(Rozvaha!G20,Rozvaha!H20/Rozvaha!G20-1," ")</f>
        <v>-0.00876025163280314</v>
      </c>
      <c r="H20" s="74">
        <f>IF(Rozvaha!H20,Rozvaha!I20/Rozvaha!H20-1," ")</f>
        <v>0.029382993744023755</v>
      </c>
      <c r="I20" s="74">
        <f>IF(Rozvaha!I20,Rozvaha!J20/Rozvaha!I20-1," ")</f>
        <v>0.0175108266938504</v>
      </c>
      <c r="J20" s="74">
        <f>IF(Rozvaha!J20,Rozvaha!K20/Rozvaha!J20-1," ")</f>
        <v>0.14020806360099192</v>
      </c>
    </row>
    <row r="21" spans="1:10" ht="12.75">
      <c r="A21" s="15" t="s">
        <v>51</v>
      </c>
      <c r="B21" s="16" t="s">
        <v>69</v>
      </c>
      <c r="C21" s="100" t="str">
        <f>IF(Rozvaha!C21,Rozvaha!D21/Rozvaha!C21-1," ")</f>
        <v> </v>
      </c>
      <c r="D21" s="100" t="str">
        <f>IF(Rozvaha!D21,Rozvaha!E21/Rozvaha!D21-1," ")</f>
        <v> </v>
      </c>
      <c r="E21" s="100" t="str">
        <f>IF(Rozvaha!E21,Rozvaha!F21/Rozvaha!E21-1," ")</f>
        <v> </v>
      </c>
      <c r="F21" s="100">
        <f>IF(Rozvaha!F21,Rozvaha!G21/Rozvaha!F21-1," ")</f>
        <v>0.02687058169398182</v>
      </c>
      <c r="G21" s="100">
        <f>IF(Rozvaha!G21,Rozvaha!H21/Rozvaha!G21-1," ")</f>
        <v>-0.0010958162380628744</v>
      </c>
      <c r="H21" s="100">
        <f>IF(Rozvaha!H21,Rozvaha!I21/Rozvaha!H21-1," ")</f>
        <v>-0.09244638322723442</v>
      </c>
      <c r="I21" s="100">
        <f>IF(Rozvaha!I21,Rozvaha!J21/Rozvaha!I21-1," ")</f>
        <v>-0.011003309880936674</v>
      </c>
      <c r="J21" s="100">
        <f>IF(Rozvaha!J21,Rozvaha!K21/Rozvaha!J21-1," ")</f>
        <v>0.02156126880050624</v>
      </c>
    </row>
    <row r="22" spans="1:10" ht="12.75">
      <c r="A22" s="15" t="s">
        <v>53</v>
      </c>
      <c r="B22" s="16" t="s">
        <v>70</v>
      </c>
      <c r="C22" s="100" t="str">
        <f>IF(Rozvaha!C22,Rozvaha!D22/Rozvaha!C22-1," ")</f>
        <v> </v>
      </c>
      <c r="D22" s="100" t="str">
        <f>IF(Rozvaha!D22,Rozvaha!E22/Rozvaha!D22-1," ")</f>
        <v> </v>
      </c>
      <c r="E22" s="100" t="str">
        <f>IF(Rozvaha!E22,Rozvaha!F22/Rozvaha!E22-1," ")</f>
        <v> </v>
      </c>
      <c r="F22" s="100">
        <f>IF(Rozvaha!F22,Rozvaha!G22/Rozvaha!F22-1," ")</f>
        <v>-0.0055816924506838506</v>
      </c>
      <c r="G22" s="100">
        <f>IF(Rozvaha!G22,Rozvaha!H22/Rozvaha!G22-1," ")</f>
        <v>0.06339713091326926</v>
      </c>
      <c r="H22" s="100">
        <f>IF(Rozvaha!H22,Rozvaha!I22/Rozvaha!H22-1," ")</f>
        <v>-0.007474718612103692</v>
      </c>
      <c r="I22" s="100">
        <f>IF(Rozvaha!I22,Rozvaha!J22/Rozvaha!I22-1," ")</f>
        <v>-0.17629321501264916</v>
      </c>
      <c r="J22" s="100">
        <f>IF(Rozvaha!J22,Rozvaha!K22/Rozvaha!J22-1," ")</f>
        <v>0.4500205678383762</v>
      </c>
    </row>
    <row r="23" spans="1:10" ht="12.75">
      <c r="A23" s="15" t="s">
        <v>55</v>
      </c>
      <c r="B23" s="16" t="s">
        <v>71</v>
      </c>
      <c r="C23" s="100" t="str">
        <f>IF(Rozvaha!C23,Rozvaha!D23/Rozvaha!C23-1," ")</f>
        <v> </v>
      </c>
      <c r="D23" s="100" t="str">
        <f>IF(Rozvaha!D23,Rozvaha!E23/Rozvaha!D23-1," ")</f>
        <v> </v>
      </c>
      <c r="E23" s="100" t="str">
        <f>IF(Rozvaha!E23,Rozvaha!F23/Rozvaha!E23-1," ")</f>
        <v> </v>
      </c>
      <c r="F23" s="100">
        <f>IF(Rozvaha!F23,Rozvaha!G23/Rozvaha!F23-1," ")</f>
        <v>0.006503604573565136</v>
      </c>
      <c r="G23" s="100">
        <f>IF(Rozvaha!G23,Rozvaha!H23/Rozvaha!G23-1," ")</f>
        <v>0.08747414237950668</v>
      </c>
      <c r="H23" s="100">
        <f>IF(Rozvaha!H23,Rozvaha!I23/Rozvaha!H23-1," ")</f>
        <v>0.05870024448739919</v>
      </c>
      <c r="I23" s="100">
        <f>IF(Rozvaha!I23,Rozvaha!J23/Rozvaha!I23-1," ")</f>
        <v>0.37766587910233373</v>
      </c>
      <c r="J23" s="100">
        <f>IF(Rozvaha!J23,Rozvaha!K23/Rozvaha!J23-1," ")</f>
        <v>0.1504933702921858</v>
      </c>
    </row>
    <row r="24" spans="1:10" ht="12.75">
      <c r="A24" s="15" t="s">
        <v>57</v>
      </c>
      <c r="B24" s="16" t="s">
        <v>72</v>
      </c>
      <c r="C24" s="100" t="str">
        <f>IF(Rozvaha!C24,Rozvaha!D24/Rozvaha!C24-1," ")</f>
        <v> </v>
      </c>
      <c r="D24" s="100" t="str">
        <f>IF(Rozvaha!D24,Rozvaha!E24/Rozvaha!D24-1," ")</f>
        <v> </v>
      </c>
      <c r="E24" s="100" t="str">
        <f>IF(Rozvaha!E24,Rozvaha!F24/Rozvaha!E24-1," ")</f>
        <v> </v>
      </c>
      <c r="F24" s="100" t="str">
        <f>IF(Rozvaha!F24,Rozvaha!G24/Rozvaha!F24-1," ")</f>
        <v> </v>
      </c>
      <c r="G24" s="100" t="str">
        <f>IF(Rozvaha!G24,Rozvaha!H24/Rozvaha!G24-1," ")</f>
        <v> </v>
      </c>
      <c r="H24" s="100" t="str">
        <f>IF(Rozvaha!H24,Rozvaha!I24/Rozvaha!H24-1," ")</f>
        <v> </v>
      </c>
      <c r="I24" s="100" t="str">
        <f>IF(Rozvaha!I24,Rozvaha!J24/Rozvaha!I24-1," ")</f>
        <v> </v>
      </c>
      <c r="J24" s="100" t="str">
        <f>IF(Rozvaha!J24,Rozvaha!K24/Rozvaha!J24-1," ")</f>
        <v> </v>
      </c>
    </row>
    <row r="25" spans="1:10" ht="12.75">
      <c r="A25" s="15" t="s">
        <v>59</v>
      </c>
      <c r="B25" s="16" t="s">
        <v>73</v>
      </c>
      <c r="C25" s="100" t="str">
        <f>IF(Rozvaha!C25,Rozvaha!D25/Rozvaha!C25-1," ")</f>
        <v> </v>
      </c>
      <c r="D25" s="100" t="str">
        <f>IF(Rozvaha!D25,Rozvaha!E25/Rozvaha!D25-1," ")</f>
        <v> </v>
      </c>
      <c r="E25" s="100" t="str">
        <f>IF(Rozvaha!E25,Rozvaha!F25/Rozvaha!E25-1," ")</f>
        <v> </v>
      </c>
      <c r="F25" s="100" t="str">
        <f>IF(Rozvaha!F25,Rozvaha!G25/Rozvaha!F25-1," ")</f>
        <v> </v>
      </c>
      <c r="G25" s="100" t="str">
        <f>IF(Rozvaha!G25,Rozvaha!H25/Rozvaha!G25-1," ")</f>
        <v> </v>
      </c>
      <c r="H25" s="100" t="str">
        <f>IF(Rozvaha!H25,Rozvaha!I25/Rozvaha!H25-1," ")</f>
        <v> </v>
      </c>
      <c r="I25" s="100" t="str">
        <f>IF(Rozvaha!I25,Rozvaha!J25/Rozvaha!I25-1," ")</f>
        <v> </v>
      </c>
      <c r="J25" s="100" t="str">
        <f>IF(Rozvaha!J25,Rozvaha!K25/Rozvaha!J25-1," ")</f>
        <v> </v>
      </c>
    </row>
    <row r="26" spans="1:10" ht="12.75">
      <c r="A26" s="15" t="s">
        <v>61</v>
      </c>
      <c r="B26" s="16" t="s">
        <v>74</v>
      </c>
      <c r="C26" s="100" t="str">
        <f>IF(Rozvaha!C26,Rozvaha!D26/Rozvaha!C26-1," ")</f>
        <v> </v>
      </c>
      <c r="D26" s="100" t="str">
        <f>IF(Rozvaha!D26,Rozvaha!E26/Rozvaha!D26-1," ")</f>
        <v> </v>
      </c>
      <c r="E26" s="100" t="str">
        <f>IF(Rozvaha!E26,Rozvaha!F26/Rozvaha!E26-1," ")</f>
        <v> </v>
      </c>
      <c r="F26" s="100">
        <f>IF(Rozvaha!F26,Rozvaha!G26/Rozvaha!F26-1," ")</f>
        <v>0.3278210116731517</v>
      </c>
      <c r="G26" s="100">
        <f>IF(Rozvaha!G26,Rozvaha!H26/Rozvaha!G26-1," ")</f>
        <v>-0.009157509157509125</v>
      </c>
      <c r="H26" s="100">
        <f>IF(Rozvaha!H26,Rozvaha!I26/Rozvaha!H26-1," ")</f>
        <v>0.08909426987061009</v>
      </c>
      <c r="I26" s="100">
        <f>IF(Rozvaha!I26,Rozvaha!J26/Rozvaha!I26-1," ")</f>
        <v>0.17956551255940267</v>
      </c>
      <c r="J26" s="100">
        <f>IF(Rozvaha!J26,Rozvaha!K26/Rozvaha!J26-1," ")</f>
        <v>0.07165467625899291</v>
      </c>
    </row>
    <row r="27" spans="1:10" ht="12.75">
      <c r="A27" s="15" t="s">
        <v>63</v>
      </c>
      <c r="B27" s="16" t="s">
        <v>75</v>
      </c>
      <c r="C27" s="100" t="str">
        <f>IF(Rozvaha!C27,Rozvaha!D27/Rozvaha!C27-1," ")</f>
        <v> </v>
      </c>
      <c r="D27" s="100" t="str">
        <f>IF(Rozvaha!D27,Rozvaha!E27/Rozvaha!D27-1," ")</f>
        <v> </v>
      </c>
      <c r="E27" s="100" t="str">
        <f>IF(Rozvaha!E27,Rozvaha!F27/Rozvaha!E27-1," ")</f>
        <v> </v>
      </c>
      <c r="F27" s="100">
        <f>IF(Rozvaha!F27,Rozvaha!G27/Rozvaha!F27-1," ")</f>
        <v>2.0727257321998476</v>
      </c>
      <c r="G27" s="100">
        <f>IF(Rozvaha!G27,Rozvaha!H27/Rozvaha!G27-1," ")</f>
        <v>-0.4653020331629839</v>
      </c>
      <c r="H27" s="100">
        <f>IF(Rozvaha!H27,Rozvaha!I27/Rozvaha!H27-1," ")</f>
        <v>0.914058068175958</v>
      </c>
      <c r="I27" s="100">
        <f>IF(Rozvaha!I27,Rozvaha!J27/Rozvaha!I27-1," ")</f>
        <v>-0.19716829895865606</v>
      </c>
      <c r="J27" s="100">
        <f>IF(Rozvaha!J27,Rozvaha!K27/Rozvaha!J27-1," ")</f>
        <v>0.9457364991470201</v>
      </c>
    </row>
    <row r="28" spans="1:10" ht="12.75">
      <c r="A28" s="15" t="s">
        <v>65</v>
      </c>
      <c r="B28" s="16" t="s">
        <v>76</v>
      </c>
      <c r="C28" s="100" t="str">
        <f>IF(Rozvaha!C28,Rozvaha!D28/Rozvaha!C28-1," ")</f>
        <v> </v>
      </c>
      <c r="D28" s="100" t="str">
        <f>IF(Rozvaha!D28,Rozvaha!E28/Rozvaha!D28-1," ")</f>
        <v> </v>
      </c>
      <c r="E28" s="100" t="str">
        <f>IF(Rozvaha!E28,Rozvaha!F28/Rozvaha!E28-1," ")</f>
        <v> </v>
      </c>
      <c r="F28" s="100">
        <f>IF(Rozvaha!F28,Rozvaha!G28/Rozvaha!F28-1," ")</f>
        <v>-0.5988035369545011</v>
      </c>
      <c r="G28" s="100">
        <f>IF(Rozvaha!G28,Rozvaha!H28/Rozvaha!G28-1," ")</f>
        <v>0.8097190043367195</v>
      </c>
      <c r="H28" s="100">
        <f>IF(Rozvaha!H28,Rozvaha!I28/Rozvaha!H28-1," ")</f>
        <v>11.745888454846863</v>
      </c>
      <c r="I28" s="100">
        <f>IF(Rozvaha!I28,Rozvaha!J28/Rozvaha!I28-1," ")</f>
        <v>-0.6198857519612236</v>
      </c>
      <c r="J28" s="100">
        <f>IF(Rozvaha!J28,Rozvaha!K28/Rozvaha!J28-1," ")</f>
        <v>-0.6102242699369875</v>
      </c>
    </row>
    <row r="29" spans="1:10" ht="12.75">
      <c r="A29" s="15" t="s">
        <v>77</v>
      </c>
      <c r="B29" s="16" t="s">
        <v>78</v>
      </c>
      <c r="C29" s="100" t="str">
        <f>IF(Rozvaha!C29,Rozvaha!D29/Rozvaha!C29-1," ")</f>
        <v> </v>
      </c>
      <c r="D29" s="100" t="str">
        <f>IF(Rozvaha!D29,Rozvaha!E29/Rozvaha!D29-1," ")</f>
        <v> </v>
      </c>
      <c r="E29" s="100" t="str">
        <f>IF(Rozvaha!E29,Rozvaha!F29/Rozvaha!E29-1," ")</f>
        <v> </v>
      </c>
      <c r="F29" s="100">
        <f>IF(Rozvaha!F29,Rozvaha!G29/Rozvaha!F29-1," ")</f>
        <v>-0.06896549234441773</v>
      </c>
      <c r="G29" s="100">
        <f>IF(Rozvaha!G29,Rozvaha!H29/Rozvaha!G29-1," ")</f>
        <v>-0.07407404535206563</v>
      </c>
      <c r="H29" s="100">
        <f>IF(Rozvaha!H29,Rozvaha!I29/Rozvaha!H29-1," ")</f>
        <v>-0.07999996649865038</v>
      </c>
      <c r="I29" s="100">
        <f>IF(Rozvaha!I29,Rozvaha!J29/Rozvaha!I29-1," ")</f>
        <v>-0.08695670974882408</v>
      </c>
      <c r="J29" s="100">
        <f>IF(Rozvaha!J29,Rozvaha!K29/Rozvaha!J29-1," ")</f>
        <v>-0.09523807149847274</v>
      </c>
    </row>
    <row r="30" spans="1:10" ht="12.75">
      <c r="A30" s="25" t="s">
        <v>79</v>
      </c>
      <c r="B30" s="26" t="s">
        <v>80</v>
      </c>
      <c r="C30" s="74" t="str">
        <f>IF(Rozvaha!C30,Rozvaha!D30/Rozvaha!C30-1," ")</f>
        <v> </v>
      </c>
      <c r="D30" s="74" t="str">
        <f>IF(Rozvaha!D30,Rozvaha!E30/Rozvaha!D30-1," ")</f>
        <v> </v>
      </c>
      <c r="E30" s="74" t="str">
        <f>IF(Rozvaha!E30,Rozvaha!F30/Rozvaha!E30-1," ")</f>
        <v> </v>
      </c>
      <c r="F30" s="74">
        <f>IF(Rozvaha!F30,Rozvaha!G30/Rozvaha!F30-1," ")</f>
        <v>-0.15972894482090993</v>
      </c>
      <c r="G30" s="74">
        <f>IF(Rozvaha!G30,Rozvaha!H30/Rozvaha!G30-1," ")</f>
        <v>-0.04156327543424321</v>
      </c>
      <c r="H30" s="74">
        <f>IF(Rozvaha!H30,Rozvaha!I30/Rozvaha!H30-1," ")</f>
        <v>-0.001941747572815511</v>
      </c>
      <c r="I30" s="74">
        <f>IF(Rozvaha!I30,Rozvaha!J30/Rozvaha!I30-1," ")</f>
        <v>0.012414304243097973</v>
      </c>
      <c r="J30" s="74">
        <f>IF(Rozvaha!J30,Rozvaha!K30/Rozvaha!J30-1," ")</f>
        <v>9.163616398243045</v>
      </c>
    </row>
    <row r="31" spans="1:10" ht="12.75">
      <c r="A31" s="15" t="s">
        <v>51</v>
      </c>
      <c r="B31" s="16" t="s">
        <v>81</v>
      </c>
      <c r="C31" s="100" t="str">
        <f>IF(Rozvaha!C31,Rozvaha!D31/Rozvaha!C31-1," ")</f>
        <v> </v>
      </c>
      <c r="D31" s="100" t="str">
        <f>IF(Rozvaha!D31,Rozvaha!E31/Rozvaha!D31-1," ")</f>
        <v> </v>
      </c>
      <c r="E31" s="100" t="str">
        <f>IF(Rozvaha!E31,Rozvaha!F31/Rozvaha!E31-1," ")</f>
        <v> </v>
      </c>
      <c r="F31" s="100" t="str">
        <f>IF(Rozvaha!F31,Rozvaha!G31/Rozvaha!F31-1," ")</f>
        <v> </v>
      </c>
      <c r="G31" s="100" t="str">
        <f>IF(Rozvaha!G31,Rozvaha!H31/Rozvaha!G31-1," ")</f>
        <v> </v>
      </c>
      <c r="H31" s="100" t="str">
        <f>IF(Rozvaha!H31,Rozvaha!I31/Rozvaha!H31-1," ")</f>
        <v> </v>
      </c>
      <c r="I31" s="100" t="str">
        <f>IF(Rozvaha!I31,Rozvaha!J31/Rozvaha!I31-1," ")</f>
        <v> </v>
      </c>
      <c r="J31" s="100" t="str">
        <f>IF(Rozvaha!J31,Rozvaha!K31/Rozvaha!J31-1," ")</f>
        <v> </v>
      </c>
    </row>
    <row r="32" spans="1:10" ht="12.75">
      <c r="A32" s="15" t="s">
        <v>53</v>
      </c>
      <c r="B32" s="16" t="s">
        <v>82</v>
      </c>
      <c r="C32" s="100" t="str">
        <f>IF(Rozvaha!C32,Rozvaha!D32/Rozvaha!C32-1," ")</f>
        <v> </v>
      </c>
      <c r="D32" s="100" t="str">
        <f>IF(Rozvaha!D32,Rozvaha!E32/Rozvaha!D32-1," ")</f>
        <v> </v>
      </c>
      <c r="E32" s="100" t="str">
        <f>IF(Rozvaha!E32,Rozvaha!F32/Rozvaha!E32-1," ")</f>
        <v> </v>
      </c>
      <c r="F32" s="100">
        <f>IF(Rozvaha!F32,Rozvaha!G32/Rozvaha!F32-1," ")</f>
        <v>-0.16761453396524484</v>
      </c>
      <c r="G32" s="100">
        <f>IF(Rozvaha!G32,Rozvaha!H32/Rozvaha!G32-1," ")</f>
        <v>0.001708104004555011</v>
      </c>
      <c r="H32" s="100">
        <f>IF(Rozvaha!H32,Rozvaha!I32/Rozvaha!H32-1," ")</f>
        <v>0</v>
      </c>
      <c r="I32" s="100">
        <f>IF(Rozvaha!I32,Rozvaha!J32/Rozvaha!I32-1," ")</f>
        <v>0.014494126563092014</v>
      </c>
      <c r="J32" s="100">
        <f>IF(Rozvaha!J32,Rozvaha!K32/Rozvaha!J32-1," ")</f>
        <v>-0.032122513773461536</v>
      </c>
    </row>
    <row r="33" spans="1:10" ht="12.75">
      <c r="A33" s="15" t="s">
        <v>55</v>
      </c>
      <c r="B33" s="16" t="s">
        <v>83</v>
      </c>
      <c r="C33" s="100" t="str">
        <f>IF(Rozvaha!C33,Rozvaha!D33/Rozvaha!C33-1," ")</f>
        <v> </v>
      </c>
      <c r="D33" s="100" t="str">
        <f>IF(Rozvaha!D33,Rozvaha!E33/Rozvaha!D33-1," ")</f>
        <v> </v>
      </c>
      <c r="E33" s="100" t="str">
        <f>IF(Rozvaha!E33,Rozvaha!F33/Rozvaha!E33-1," ")</f>
        <v> </v>
      </c>
      <c r="F33" s="100" t="str">
        <f>IF(Rozvaha!F33,Rozvaha!G33/Rozvaha!F33-1," ")</f>
        <v> </v>
      </c>
      <c r="G33" s="100" t="str">
        <f>IF(Rozvaha!G33,Rozvaha!H33/Rozvaha!G33-1," ")</f>
        <v> </v>
      </c>
      <c r="H33" s="100" t="str">
        <f>IF(Rozvaha!H33,Rozvaha!I33/Rozvaha!H33-1," ")</f>
        <v> </v>
      </c>
      <c r="I33" s="100" t="str">
        <f>IF(Rozvaha!I33,Rozvaha!J33/Rozvaha!I33-1," ")</f>
        <v> </v>
      </c>
      <c r="J33" s="100" t="str">
        <f>IF(Rozvaha!J33,Rozvaha!K33/Rozvaha!J33-1," ")</f>
        <v> </v>
      </c>
    </row>
    <row r="34" spans="1:10" ht="12.75">
      <c r="A34" s="15" t="s">
        <v>57</v>
      </c>
      <c r="B34" s="16" t="s">
        <v>84</v>
      </c>
      <c r="C34" s="100" t="str">
        <f>IF(Rozvaha!C34,Rozvaha!D34/Rozvaha!C34-1," ")</f>
        <v> </v>
      </c>
      <c r="D34" s="100" t="str">
        <f>IF(Rozvaha!D34,Rozvaha!E34/Rozvaha!D34-1," ")</f>
        <v> </v>
      </c>
      <c r="E34" s="100" t="str">
        <f>IF(Rozvaha!E34,Rozvaha!F34/Rozvaha!E34-1," ")</f>
        <v> </v>
      </c>
      <c r="F34" s="100" t="str">
        <f>IF(Rozvaha!F34,Rozvaha!G34/Rozvaha!F34-1," ")</f>
        <v> </v>
      </c>
      <c r="G34" s="100" t="str">
        <f>IF(Rozvaha!G34,Rozvaha!H34/Rozvaha!G34-1," ")</f>
        <v> </v>
      </c>
      <c r="H34" s="100" t="str">
        <f>IF(Rozvaha!H34,Rozvaha!I34/Rozvaha!H34-1," ")</f>
        <v> </v>
      </c>
      <c r="I34" s="100" t="str">
        <f>IF(Rozvaha!I34,Rozvaha!J34/Rozvaha!I34-1," ")</f>
        <v> </v>
      </c>
      <c r="J34" s="100" t="str">
        <f>IF(Rozvaha!J34,Rozvaha!K34/Rozvaha!J34-1," ")</f>
        <v> </v>
      </c>
    </row>
    <row r="35" spans="1:10" ht="12.75">
      <c r="A35" s="15"/>
      <c r="B35" s="16" t="s">
        <v>85</v>
      </c>
      <c r="C35" s="100" t="str">
        <f>IF(Rozvaha!C35,Rozvaha!D35/Rozvaha!C35-1," ")</f>
        <v> </v>
      </c>
      <c r="D35" s="100" t="str">
        <f>IF(Rozvaha!D35,Rozvaha!E35/Rozvaha!D35-1," ")</f>
        <v> </v>
      </c>
      <c r="E35" s="100" t="str">
        <f>IF(Rozvaha!E35,Rozvaha!F35/Rozvaha!E35-1," ")</f>
        <v> </v>
      </c>
      <c r="F35" s="100" t="str">
        <f>IF(Rozvaha!F35,Rozvaha!G35/Rozvaha!F35-1," ")</f>
        <v> </v>
      </c>
      <c r="G35" s="100" t="str">
        <f>IF(Rozvaha!G35,Rozvaha!H35/Rozvaha!G35-1," ")</f>
        <v> </v>
      </c>
      <c r="H35" s="100" t="str">
        <f>IF(Rozvaha!H35,Rozvaha!I35/Rozvaha!H35-1," ")</f>
        <v> </v>
      </c>
      <c r="I35" s="100" t="str">
        <f>IF(Rozvaha!I35,Rozvaha!J35/Rozvaha!I35-1," ")</f>
        <v> </v>
      </c>
      <c r="J35" s="100" t="str">
        <f>IF(Rozvaha!J35,Rozvaha!K35/Rozvaha!J35-1," ")</f>
        <v> </v>
      </c>
    </row>
    <row r="36" spans="1:10" ht="12.75">
      <c r="A36" s="15" t="s">
        <v>59</v>
      </c>
      <c r="B36" s="16" t="s">
        <v>86</v>
      </c>
      <c r="C36" s="100" t="str">
        <f>IF(Rozvaha!C36,Rozvaha!D36/Rozvaha!C36-1," ")</f>
        <v> </v>
      </c>
      <c r="D36" s="100" t="str">
        <f>IF(Rozvaha!D36,Rozvaha!E36/Rozvaha!D36-1," ")</f>
        <v> </v>
      </c>
      <c r="E36" s="100" t="str">
        <f>IF(Rozvaha!E36,Rozvaha!F36/Rozvaha!E36-1," ")</f>
        <v> </v>
      </c>
      <c r="F36" s="100">
        <f>IF(Rozvaha!F36,Rozvaha!G36/Rozvaha!F36-1," ")</f>
        <v>-0.02990897269180759</v>
      </c>
      <c r="G36" s="100">
        <f>IF(Rozvaha!G36,Rozvaha!H36/Rozvaha!G36-1," ")</f>
        <v>-0.6528150134048257</v>
      </c>
      <c r="H36" s="100">
        <f>IF(Rozvaha!H36,Rozvaha!I36/Rozvaha!H36-1," ")</f>
        <v>-0.08108108108108103</v>
      </c>
      <c r="I36" s="100">
        <f>IF(Rozvaha!I36,Rozvaha!J36/Rozvaha!I36-1," ")</f>
        <v>-0.0798319327731093</v>
      </c>
      <c r="J36" s="100">
        <f>IF(Rozvaha!J36,Rozvaha!K36/Rozvaha!J36-1," ")</f>
        <v>1.7123287671232879</v>
      </c>
    </row>
    <row r="37" spans="1:10" ht="12.75">
      <c r="A37" s="15" t="s">
        <v>61</v>
      </c>
      <c r="B37" s="16" t="s">
        <v>87</v>
      </c>
      <c r="C37" s="100" t="str">
        <f>IF(Rozvaha!C37,Rozvaha!D37/Rozvaha!C37-1," ")</f>
        <v> </v>
      </c>
      <c r="D37" s="100" t="str">
        <f>IF(Rozvaha!D37,Rozvaha!E37/Rozvaha!D37-1," ")</f>
        <v> </v>
      </c>
      <c r="E37" s="100" t="str">
        <f>IF(Rozvaha!E37,Rozvaha!F37/Rozvaha!E37-1," ")</f>
        <v> </v>
      </c>
      <c r="F37" s="100" t="str">
        <f>IF(Rozvaha!F37,Rozvaha!G37/Rozvaha!F37-1," ")</f>
        <v> </v>
      </c>
      <c r="G37" s="100" t="str">
        <f>IF(Rozvaha!G37,Rozvaha!H37/Rozvaha!G37-1," ")</f>
        <v> </v>
      </c>
      <c r="H37" s="100" t="str">
        <f>IF(Rozvaha!H37,Rozvaha!I37/Rozvaha!H37-1," ")</f>
        <v> </v>
      </c>
      <c r="I37" s="100" t="str">
        <f>IF(Rozvaha!I37,Rozvaha!J37/Rozvaha!I37-1," ")</f>
        <v> </v>
      </c>
      <c r="J37" s="100" t="str">
        <f>IF(Rozvaha!J37,Rozvaha!K37/Rozvaha!J37-1," ")</f>
        <v> </v>
      </c>
    </row>
    <row r="38" spans="1:10" ht="12.75">
      <c r="A38" s="15" t="s">
        <v>63</v>
      </c>
      <c r="B38" s="16" t="s">
        <v>88</v>
      </c>
      <c r="C38" s="100" t="str">
        <f>IF(Rozvaha!C38,Rozvaha!D38/Rozvaha!C38-1," ")</f>
        <v> </v>
      </c>
      <c r="D38" s="100" t="str">
        <f>IF(Rozvaha!D38,Rozvaha!E38/Rozvaha!D38-1," ")</f>
        <v> </v>
      </c>
      <c r="E38" s="100" t="str">
        <f>IF(Rozvaha!E38,Rozvaha!F38/Rozvaha!E38-1," ")</f>
        <v> </v>
      </c>
      <c r="F38" s="100" t="str">
        <f>IF(Rozvaha!F38,Rozvaha!G38/Rozvaha!F38-1," ")</f>
        <v> </v>
      </c>
      <c r="G38" s="100" t="str">
        <f>IF(Rozvaha!G38,Rozvaha!H38/Rozvaha!G38-1," ")</f>
        <v> </v>
      </c>
      <c r="H38" s="100" t="str">
        <f>IF(Rozvaha!H38,Rozvaha!I38/Rozvaha!H38-1," ")</f>
        <v> </v>
      </c>
      <c r="I38" s="100" t="str">
        <f>IF(Rozvaha!I38,Rozvaha!J38/Rozvaha!I38-1," ")</f>
        <v> </v>
      </c>
      <c r="J38" s="100" t="str">
        <f>IF(Rozvaha!J38,Rozvaha!K38/Rozvaha!J38-1," ")</f>
        <v> </v>
      </c>
    </row>
    <row r="39" spans="1:10" ht="12.75">
      <c r="A39" s="22" t="s">
        <v>89</v>
      </c>
      <c r="B39" s="23" t="s">
        <v>90</v>
      </c>
      <c r="C39" s="73" t="str">
        <f>IF(Rozvaha!C39,Rozvaha!D39/Rozvaha!C39-1," ")</f>
        <v> </v>
      </c>
      <c r="D39" s="73" t="str">
        <f>IF(Rozvaha!D39,Rozvaha!E39/Rozvaha!D39-1," ")</f>
        <v> </v>
      </c>
      <c r="E39" s="73" t="str">
        <f>IF(Rozvaha!E39,Rozvaha!F39/Rozvaha!E39-1," ")</f>
        <v> </v>
      </c>
      <c r="F39" s="73">
        <f>IF(Rozvaha!F39,Rozvaha!G39/Rozvaha!F39-1," ")</f>
        <v>-0.12789680708655204</v>
      </c>
      <c r="G39" s="73">
        <f>IF(Rozvaha!G39,Rozvaha!H39/Rozvaha!G39-1," ")</f>
        <v>0.17486190665629286</v>
      </c>
      <c r="H39" s="73">
        <f>IF(Rozvaha!H39,Rozvaha!I39/Rozvaha!H39-1," ")</f>
        <v>-0.032137677374944995</v>
      </c>
      <c r="I39" s="73">
        <f>IF(Rozvaha!I39,Rozvaha!J39/Rozvaha!I39-1," ")</f>
        <v>0.1124873835549669</v>
      </c>
      <c r="J39" s="73">
        <f>IF(Rozvaha!J39,Rozvaha!K39/Rozvaha!J39-1," ")</f>
        <v>0.16431827262733756</v>
      </c>
    </row>
    <row r="40" spans="1:10" ht="12.75">
      <c r="A40" s="25" t="s">
        <v>91</v>
      </c>
      <c r="B40" s="26" t="s">
        <v>10</v>
      </c>
      <c r="C40" s="74" t="str">
        <f>IF(Rozvaha!C40,Rozvaha!D40/Rozvaha!C40-1," ")</f>
        <v> </v>
      </c>
      <c r="D40" s="74" t="str">
        <f>IF(Rozvaha!D40,Rozvaha!E40/Rozvaha!D40-1," ")</f>
        <v> </v>
      </c>
      <c r="E40" s="74" t="str">
        <f>IF(Rozvaha!E40,Rozvaha!F40/Rozvaha!E40-1," ")</f>
        <v> </v>
      </c>
      <c r="F40" s="74">
        <f>IF(Rozvaha!F40,Rozvaha!G40/Rozvaha!F40-1," ")</f>
        <v>0.07281122984630706</v>
      </c>
      <c r="G40" s="74">
        <f>IF(Rozvaha!G40,Rozvaha!H40/Rozvaha!G40-1," ")</f>
        <v>0.18975678155608344</v>
      </c>
      <c r="H40" s="74">
        <f>IF(Rozvaha!H40,Rozvaha!I40/Rozvaha!H40-1," ")</f>
        <v>0.0007246554137205763</v>
      </c>
      <c r="I40" s="74">
        <f>IF(Rozvaha!I40,Rozvaha!J40/Rozvaha!I40-1," ")</f>
        <v>0.22969061951035208</v>
      </c>
      <c r="J40" s="74">
        <f>IF(Rozvaha!J40,Rozvaha!K40/Rozvaha!J40-1," ")</f>
        <v>0.16684136115444614</v>
      </c>
    </row>
    <row r="41" spans="1:10" ht="12.75">
      <c r="A41" s="17" t="s">
        <v>51</v>
      </c>
      <c r="B41" s="16" t="s">
        <v>92</v>
      </c>
      <c r="C41" s="100" t="str">
        <f>IF(Rozvaha!C41,Rozvaha!D41/Rozvaha!C41-1," ")</f>
        <v> </v>
      </c>
      <c r="D41" s="100" t="str">
        <f>IF(Rozvaha!D41,Rozvaha!E41/Rozvaha!D41-1," ")</f>
        <v> </v>
      </c>
      <c r="E41" s="100" t="str">
        <f>IF(Rozvaha!E41,Rozvaha!F41/Rozvaha!E41-1," ")</f>
        <v> </v>
      </c>
      <c r="F41" s="100">
        <f>IF(Rozvaha!F41,Rozvaha!G41/Rozvaha!F41-1," ")</f>
        <v>0.059404906964718895</v>
      </c>
      <c r="G41" s="100">
        <f>IF(Rozvaha!G41,Rozvaha!H41/Rozvaha!G41-1," ")</f>
        <v>0.33846627608878066</v>
      </c>
      <c r="H41" s="100">
        <f>IF(Rozvaha!H41,Rozvaha!I41/Rozvaha!H41-1," ")</f>
        <v>-0.06255586474892638</v>
      </c>
      <c r="I41" s="100">
        <f>IF(Rozvaha!I41,Rozvaha!J41/Rozvaha!I41-1," ")</f>
        <v>0.1528111148743172</v>
      </c>
      <c r="J41" s="100">
        <f>IF(Rozvaha!J41,Rozvaha!K41/Rozvaha!J41-1," ")</f>
        <v>0.13517486574377147</v>
      </c>
    </row>
    <row r="42" spans="1:10" ht="12.75">
      <c r="A42" s="17" t="s">
        <v>53</v>
      </c>
      <c r="B42" s="16" t="s">
        <v>93</v>
      </c>
      <c r="C42" s="100" t="str">
        <f>IF(Rozvaha!C42,Rozvaha!D42/Rozvaha!C42-1," ")</f>
        <v> </v>
      </c>
      <c r="D42" s="100" t="str">
        <f>IF(Rozvaha!D42,Rozvaha!E42/Rozvaha!D42-1," ")</f>
        <v> </v>
      </c>
      <c r="E42" s="100" t="str">
        <f>IF(Rozvaha!E42,Rozvaha!F42/Rozvaha!E42-1," ")</f>
        <v> </v>
      </c>
      <c r="F42" s="100">
        <f>IF(Rozvaha!F42,Rozvaha!G42/Rozvaha!F42-1," ")</f>
        <v>0.18330375799808185</v>
      </c>
      <c r="G42" s="100">
        <f>IF(Rozvaha!G42,Rozvaha!H42/Rozvaha!G42-1," ")</f>
        <v>0.025740418800607623</v>
      </c>
      <c r="H42" s="100">
        <f>IF(Rozvaha!H42,Rozvaha!I42/Rozvaha!H42-1," ")</f>
        <v>0.20938275375042936</v>
      </c>
      <c r="I42" s="100">
        <f>IF(Rozvaha!I42,Rozvaha!J42/Rozvaha!I42-1," ")</f>
        <v>0.16126405363263907</v>
      </c>
      <c r="J42" s="100">
        <f>IF(Rozvaha!J42,Rozvaha!K42/Rozvaha!J42-1," ")</f>
        <v>0.3539115119294183</v>
      </c>
    </row>
    <row r="43" spans="1:10" ht="12.75">
      <c r="A43" s="17" t="s">
        <v>55</v>
      </c>
      <c r="B43" s="16" t="s">
        <v>94</v>
      </c>
      <c r="C43" s="100" t="str">
        <f>IF(Rozvaha!C43,Rozvaha!D43/Rozvaha!C43-1," ")</f>
        <v> </v>
      </c>
      <c r="D43" s="100" t="str">
        <f>IF(Rozvaha!D43,Rozvaha!E43/Rozvaha!D43-1," ")</f>
        <v> </v>
      </c>
      <c r="E43" s="100" t="str">
        <f>IF(Rozvaha!E43,Rozvaha!F43/Rozvaha!E43-1," ")</f>
        <v> </v>
      </c>
      <c r="F43" s="100">
        <f>IF(Rozvaha!F43,Rozvaha!G43/Rozvaha!F43-1," ")</f>
        <v>0.14037250786988453</v>
      </c>
      <c r="G43" s="100">
        <f>IF(Rozvaha!G43,Rozvaha!H43/Rozvaha!G43-1," ")</f>
        <v>0.07592417933794948</v>
      </c>
      <c r="H43" s="100">
        <f>IF(Rozvaha!H43,Rozvaha!I43/Rozvaha!H43-1," ")</f>
        <v>0.01900730145494589</v>
      </c>
      <c r="I43" s="100">
        <f>IF(Rozvaha!I43,Rozvaha!J43/Rozvaha!I43-1," ")</f>
        <v>0.11096190765938241</v>
      </c>
      <c r="J43" s="100">
        <f>IF(Rozvaha!J43,Rozvaha!K43/Rozvaha!J43-1," ")</f>
        <v>0.07303254074675625</v>
      </c>
    </row>
    <row r="44" spans="1:10" ht="12.75">
      <c r="A44" s="17" t="s">
        <v>57</v>
      </c>
      <c r="B44" s="16" t="s">
        <v>95</v>
      </c>
      <c r="C44" s="100" t="str">
        <f>IF(Rozvaha!C44,Rozvaha!D44/Rozvaha!C44-1," ")</f>
        <v> </v>
      </c>
      <c r="D44" s="100" t="str">
        <f>IF(Rozvaha!D44,Rozvaha!E44/Rozvaha!D44-1," ")</f>
        <v> </v>
      </c>
      <c r="E44" s="100" t="str">
        <f>IF(Rozvaha!E44,Rozvaha!F44/Rozvaha!E44-1," ")</f>
        <v> </v>
      </c>
      <c r="F44" s="100">
        <f>IF(Rozvaha!F44,Rozvaha!G44/Rozvaha!F44-1," ")</f>
        <v>0</v>
      </c>
      <c r="G44" s="100">
        <f>IF(Rozvaha!G44,Rozvaha!H44/Rozvaha!G44-1," ")</f>
        <v>0</v>
      </c>
      <c r="H44" s="100">
        <f>IF(Rozvaha!H44,Rozvaha!I44/Rozvaha!H44-1," ")</f>
        <v>0</v>
      </c>
      <c r="I44" s="100">
        <f>IF(Rozvaha!I44,Rozvaha!J44/Rozvaha!I44-1," ")</f>
        <v>0</v>
      </c>
      <c r="J44" s="100">
        <f>IF(Rozvaha!J44,Rozvaha!K44/Rozvaha!J44-1," ")</f>
        <v>0</v>
      </c>
    </row>
    <row r="45" spans="1:10" ht="12.75">
      <c r="A45" s="17" t="s">
        <v>59</v>
      </c>
      <c r="B45" s="16" t="s">
        <v>96</v>
      </c>
      <c r="C45" s="100" t="str">
        <f>IF(Rozvaha!C45,Rozvaha!D45/Rozvaha!C45-1," ")</f>
        <v> </v>
      </c>
      <c r="D45" s="100" t="str">
        <f>IF(Rozvaha!D45,Rozvaha!E45/Rozvaha!D45-1," ")</f>
        <v> </v>
      </c>
      <c r="E45" s="100" t="str">
        <f>IF(Rozvaha!E45,Rozvaha!F45/Rozvaha!E45-1," ")</f>
        <v> </v>
      </c>
      <c r="F45" s="100">
        <f>IF(Rozvaha!F45,Rozvaha!G45/Rozvaha!F45-1," ")</f>
        <v>0</v>
      </c>
      <c r="G45" s="100">
        <f>IF(Rozvaha!G45,Rozvaha!H45/Rozvaha!G45-1," ")</f>
        <v>-0.12349614149451182</v>
      </c>
      <c r="H45" s="100">
        <f>IF(Rozvaha!H45,Rozvaha!I45/Rozvaha!H45-1," ")</f>
        <v>-0.08470729773330055</v>
      </c>
      <c r="I45" s="100">
        <f>IF(Rozvaha!I45,Rozvaha!J45/Rozvaha!I45-1," ")</f>
        <v>0.5166542195668409</v>
      </c>
      <c r="J45" s="100">
        <f>IF(Rozvaha!J45,Rozvaha!K45/Rozvaha!J45-1," ")</f>
        <v>0.56432932834351</v>
      </c>
    </row>
    <row r="46" spans="1:10" ht="12.75">
      <c r="A46" s="18" t="s">
        <v>61</v>
      </c>
      <c r="B46" s="16" t="s">
        <v>97</v>
      </c>
      <c r="C46" s="100" t="str">
        <f>IF(Rozvaha!C46,Rozvaha!D46/Rozvaha!C46-1," ")</f>
        <v> </v>
      </c>
      <c r="D46" s="100" t="str">
        <f>IF(Rozvaha!D46,Rozvaha!E46/Rozvaha!D46-1," ")</f>
        <v> </v>
      </c>
      <c r="E46" s="100" t="str">
        <f>IF(Rozvaha!E46,Rozvaha!F46/Rozvaha!E46-1," ")</f>
        <v> </v>
      </c>
      <c r="F46" s="100">
        <f>IF(Rozvaha!F46,Rozvaha!G46/Rozvaha!F46-1," ")</f>
        <v>-0.31583789704271636</v>
      </c>
      <c r="G46" s="100">
        <f>IF(Rozvaha!G46,Rozvaha!H46/Rozvaha!G46-1," ")</f>
        <v>-0.8260117827868853</v>
      </c>
      <c r="H46" s="100">
        <f>IF(Rozvaha!H46,Rozvaha!I46/Rozvaha!H46-1," ")</f>
        <v>0.32480677217519327</v>
      </c>
      <c r="I46" s="100">
        <f>IF(Rozvaha!I46,Rozvaha!J46/Rozvaha!I46-1," ")</f>
        <v>12.181414085289624</v>
      </c>
      <c r="J46" s="100">
        <f>IF(Rozvaha!J46,Rozvaha!K46/Rozvaha!J46-1," ")</f>
        <v>-0.3529343576449264</v>
      </c>
    </row>
    <row r="47" spans="1:10" ht="12.75">
      <c r="A47" s="25" t="s">
        <v>98</v>
      </c>
      <c r="B47" s="26" t="s">
        <v>99</v>
      </c>
      <c r="C47" s="74" t="str">
        <f>IF(Rozvaha!C47,Rozvaha!D47/Rozvaha!C47-1," ")</f>
        <v> </v>
      </c>
      <c r="D47" s="74" t="str">
        <f>IF(Rozvaha!D47,Rozvaha!E47/Rozvaha!D47-1," ")</f>
        <v> </v>
      </c>
      <c r="E47" s="74" t="str">
        <f>IF(Rozvaha!E47,Rozvaha!F47/Rozvaha!E47-1," ")</f>
        <v> </v>
      </c>
      <c r="F47" s="74">
        <f>IF(Rozvaha!F47,Rozvaha!G47/Rozvaha!F47-1," ")</f>
        <v>-0.4766839378238342</v>
      </c>
      <c r="G47" s="74">
        <f>IF(Rozvaha!G47,Rozvaha!H47/Rozvaha!G47-1," ")</f>
        <v>-1</v>
      </c>
      <c r="H47" s="74" t="str">
        <f>IF(Rozvaha!H47,Rozvaha!I47/Rozvaha!H47-1," ")</f>
        <v> </v>
      </c>
      <c r="I47" s="74" t="str">
        <f>IF(Rozvaha!I47,Rozvaha!J47/Rozvaha!I47-1," ")</f>
        <v> </v>
      </c>
      <c r="J47" s="74" t="str">
        <f>IF(Rozvaha!J47,Rozvaha!K47/Rozvaha!J47-1," ")</f>
        <v> </v>
      </c>
    </row>
    <row r="48" spans="1:10" ht="12.75">
      <c r="A48" s="17" t="s">
        <v>51</v>
      </c>
      <c r="B48" s="16" t="s">
        <v>100</v>
      </c>
      <c r="C48" s="100" t="str">
        <f>IF(Rozvaha!C48,Rozvaha!D48/Rozvaha!C48-1," ")</f>
        <v> </v>
      </c>
      <c r="D48" s="100" t="str">
        <f>IF(Rozvaha!D48,Rozvaha!E48/Rozvaha!D48-1," ")</f>
        <v> </v>
      </c>
      <c r="E48" s="100" t="str">
        <f>IF(Rozvaha!E48,Rozvaha!F48/Rozvaha!E48-1," ")</f>
        <v> </v>
      </c>
      <c r="F48" s="100" t="str">
        <f>IF(Rozvaha!F48,Rozvaha!G48/Rozvaha!F48-1," ")</f>
        <v> </v>
      </c>
      <c r="G48" s="100" t="str">
        <f>IF(Rozvaha!G48,Rozvaha!H48/Rozvaha!G48-1," ")</f>
        <v> </v>
      </c>
      <c r="H48" s="100" t="str">
        <f>IF(Rozvaha!H48,Rozvaha!I48/Rozvaha!H48-1," ")</f>
        <v> </v>
      </c>
      <c r="I48" s="100" t="str">
        <f>IF(Rozvaha!I48,Rozvaha!J48/Rozvaha!I48-1," ")</f>
        <v> </v>
      </c>
      <c r="J48" s="100" t="str">
        <f>IF(Rozvaha!J48,Rozvaha!K48/Rozvaha!J48-1," ")</f>
        <v> </v>
      </c>
    </row>
    <row r="49" spans="1:10" ht="12.75">
      <c r="A49" s="17" t="s">
        <v>53</v>
      </c>
      <c r="B49" s="16" t="s">
        <v>101</v>
      </c>
      <c r="C49" s="100" t="str">
        <f>IF(Rozvaha!C49,Rozvaha!D49/Rozvaha!C49-1," ")</f>
        <v> </v>
      </c>
      <c r="D49" s="100" t="str">
        <f>IF(Rozvaha!D49,Rozvaha!E49/Rozvaha!D49-1," ")</f>
        <v> </v>
      </c>
      <c r="E49" s="100" t="str">
        <f>IF(Rozvaha!E49,Rozvaha!F49/Rozvaha!E49-1," ")</f>
        <v> </v>
      </c>
      <c r="F49" s="100" t="str">
        <f>IF(Rozvaha!F49,Rozvaha!G49/Rozvaha!F49-1," ")</f>
        <v> </v>
      </c>
      <c r="G49" s="100" t="str">
        <f>IF(Rozvaha!G49,Rozvaha!H49/Rozvaha!G49-1," ")</f>
        <v> </v>
      </c>
      <c r="H49" s="100" t="str">
        <f>IF(Rozvaha!H49,Rozvaha!I49/Rozvaha!H49-1," ")</f>
        <v> </v>
      </c>
      <c r="I49" s="100" t="str">
        <f>IF(Rozvaha!I49,Rozvaha!J49/Rozvaha!I49-1," ")</f>
        <v> </v>
      </c>
      <c r="J49" s="100" t="str">
        <f>IF(Rozvaha!J49,Rozvaha!K49/Rozvaha!J49-1," ")</f>
        <v> </v>
      </c>
    </row>
    <row r="50" spans="1:10" ht="12.75">
      <c r="A50" s="17" t="s">
        <v>55</v>
      </c>
      <c r="B50" s="16" t="s">
        <v>102</v>
      </c>
      <c r="C50" s="100" t="str">
        <f>IF(Rozvaha!C50,Rozvaha!D50/Rozvaha!C50-1," ")</f>
        <v> </v>
      </c>
      <c r="D50" s="100" t="str">
        <f>IF(Rozvaha!D50,Rozvaha!E50/Rozvaha!D50-1," ")</f>
        <v> </v>
      </c>
      <c r="E50" s="100" t="str">
        <f>IF(Rozvaha!E50,Rozvaha!F50/Rozvaha!E50-1," ")</f>
        <v> </v>
      </c>
      <c r="F50" s="100" t="str">
        <f>IF(Rozvaha!F50,Rozvaha!G50/Rozvaha!F50-1," ")</f>
        <v> </v>
      </c>
      <c r="G50" s="100" t="str">
        <f>IF(Rozvaha!G50,Rozvaha!H50/Rozvaha!G50-1," ")</f>
        <v> </v>
      </c>
      <c r="H50" s="100" t="str">
        <f>IF(Rozvaha!H50,Rozvaha!I50/Rozvaha!H50-1," ")</f>
        <v> </v>
      </c>
      <c r="I50" s="100" t="str">
        <f>IF(Rozvaha!I50,Rozvaha!J50/Rozvaha!I50-1," ")</f>
        <v> </v>
      </c>
      <c r="J50" s="100" t="str">
        <f>IF(Rozvaha!J50,Rozvaha!K50/Rozvaha!J50-1," ")</f>
        <v> </v>
      </c>
    </row>
    <row r="51" spans="1:10" ht="12.75">
      <c r="A51" s="17" t="s">
        <v>57</v>
      </c>
      <c r="B51" s="16" t="s">
        <v>103</v>
      </c>
      <c r="C51" s="100" t="str">
        <f>IF(Rozvaha!C51,Rozvaha!D51/Rozvaha!C51-1," ")</f>
        <v> </v>
      </c>
      <c r="D51" s="100" t="str">
        <f>IF(Rozvaha!D51,Rozvaha!E51/Rozvaha!D51-1," ")</f>
        <v> </v>
      </c>
      <c r="E51" s="100" t="str">
        <f>IF(Rozvaha!E51,Rozvaha!F51/Rozvaha!E51-1," ")</f>
        <v> </v>
      </c>
      <c r="F51" s="100" t="str">
        <f>IF(Rozvaha!F51,Rozvaha!G51/Rozvaha!F51-1," ")</f>
        <v> </v>
      </c>
      <c r="G51" s="100" t="str">
        <f>IF(Rozvaha!G51,Rozvaha!H51/Rozvaha!G51-1," ")</f>
        <v> </v>
      </c>
      <c r="H51" s="100" t="str">
        <f>IF(Rozvaha!H51,Rozvaha!I51/Rozvaha!H51-1," ")</f>
        <v> </v>
      </c>
      <c r="I51" s="100" t="str">
        <f>IF(Rozvaha!I51,Rozvaha!J51/Rozvaha!I51-1," ")</f>
        <v> </v>
      </c>
      <c r="J51" s="100" t="str">
        <f>IF(Rozvaha!J51,Rozvaha!K51/Rozvaha!J51-1," ")</f>
        <v> </v>
      </c>
    </row>
    <row r="52" spans="1:10" ht="12.75">
      <c r="A52" s="17" t="s">
        <v>59</v>
      </c>
      <c r="B52" s="16" t="s">
        <v>104</v>
      </c>
      <c r="C52" s="100" t="str">
        <f>IF(Rozvaha!C52,Rozvaha!D52/Rozvaha!C52-1," ")</f>
        <v> </v>
      </c>
      <c r="D52" s="100" t="str">
        <f>IF(Rozvaha!D52,Rozvaha!E52/Rozvaha!D52-1," ")</f>
        <v> </v>
      </c>
      <c r="E52" s="100" t="str">
        <f>IF(Rozvaha!E52,Rozvaha!F52/Rozvaha!E52-1," ")</f>
        <v> </v>
      </c>
      <c r="F52" s="100" t="str">
        <f>IF(Rozvaha!F52,Rozvaha!G52/Rozvaha!F52-1," ")</f>
        <v> </v>
      </c>
      <c r="G52" s="100" t="str">
        <f>IF(Rozvaha!G52,Rozvaha!H52/Rozvaha!G52-1," ")</f>
        <v> </v>
      </c>
      <c r="H52" s="100" t="str">
        <f>IF(Rozvaha!H52,Rozvaha!I52/Rozvaha!H52-1," ")</f>
        <v> </v>
      </c>
      <c r="I52" s="100" t="str">
        <f>IF(Rozvaha!I52,Rozvaha!J52/Rozvaha!I52-1," ")</f>
        <v> </v>
      </c>
      <c r="J52" s="100" t="str">
        <f>IF(Rozvaha!J52,Rozvaha!K52/Rozvaha!J52-1," ")</f>
        <v> </v>
      </c>
    </row>
    <row r="53" spans="1:10" ht="12.75">
      <c r="A53" s="17" t="s">
        <v>61</v>
      </c>
      <c r="B53" s="16" t="s">
        <v>105</v>
      </c>
      <c r="C53" s="100" t="str">
        <f>IF(Rozvaha!C53,Rozvaha!D53/Rozvaha!C53-1," ")</f>
        <v> </v>
      </c>
      <c r="D53" s="100" t="str">
        <f>IF(Rozvaha!D53,Rozvaha!E53/Rozvaha!D53-1," ")</f>
        <v> </v>
      </c>
      <c r="E53" s="100" t="str">
        <f>IF(Rozvaha!E53,Rozvaha!F53/Rozvaha!E53-1," ")</f>
        <v> </v>
      </c>
      <c r="F53" s="100">
        <f>IF(Rozvaha!F53,Rozvaha!G53/Rozvaha!F53-1," ")</f>
        <v>-0.4766839378238342</v>
      </c>
      <c r="G53" s="100">
        <f>IF(Rozvaha!G53,Rozvaha!H53/Rozvaha!G53-1," ")</f>
        <v>-1</v>
      </c>
      <c r="H53" s="100" t="str">
        <f>IF(Rozvaha!H53,Rozvaha!I53/Rozvaha!H53-1," ")</f>
        <v> </v>
      </c>
      <c r="I53" s="100" t="str">
        <f>IF(Rozvaha!I53,Rozvaha!J53/Rozvaha!I53-1," ")</f>
        <v> </v>
      </c>
      <c r="J53" s="100" t="str">
        <f>IF(Rozvaha!J53,Rozvaha!K53/Rozvaha!J53-1," ")</f>
        <v> </v>
      </c>
    </row>
    <row r="54" spans="1:10" ht="12.75">
      <c r="A54" s="17" t="s">
        <v>63</v>
      </c>
      <c r="B54" s="16" t="s">
        <v>106</v>
      </c>
      <c r="C54" s="100" t="str">
        <f>IF(Rozvaha!C54,Rozvaha!D54/Rozvaha!C54-1," ")</f>
        <v> </v>
      </c>
      <c r="D54" s="100" t="str">
        <f>IF(Rozvaha!D54,Rozvaha!E54/Rozvaha!D54-1," ")</f>
        <v> </v>
      </c>
      <c r="E54" s="100" t="str">
        <f>IF(Rozvaha!E54,Rozvaha!F54/Rozvaha!E54-1," ")</f>
        <v> </v>
      </c>
      <c r="F54" s="100" t="str">
        <f>IF(Rozvaha!F54,Rozvaha!G54/Rozvaha!F54-1," ")</f>
        <v> </v>
      </c>
      <c r="G54" s="100" t="str">
        <f>IF(Rozvaha!G54,Rozvaha!H54/Rozvaha!G54-1," ")</f>
        <v> </v>
      </c>
      <c r="H54" s="100" t="str">
        <f>IF(Rozvaha!H54,Rozvaha!I54/Rozvaha!H54-1," ")</f>
        <v> </v>
      </c>
      <c r="I54" s="100" t="str">
        <f>IF(Rozvaha!I54,Rozvaha!J54/Rozvaha!I54-1," ")</f>
        <v> </v>
      </c>
      <c r="J54" s="100" t="str">
        <f>IF(Rozvaha!J54,Rozvaha!K54/Rozvaha!J54-1," ")</f>
        <v> </v>
      </c>
    </row>
    <row r="55" spans="1:10" ht="12.75">
      <c r="A55" s="25" t="s">
        <v>107</v>
      </c>
      <c r="B55" s="26" t="s">
        <v>24</v>
      </c>
      <c r="C55" s="74" t="str">
        <f>IF(Rozvaha!C55,Rozvaha!D55/Rozvaha!C55-1," ")</f>
        <v> </v>
      </c>
      <c r="D55" s="74" t="str">
        <f>IF(Rozvaha!D55,Rozvaha!E55/Rozvaha!D55-1," ")</f>
        <v> </v>
      </c>
      <c r="E55" s="74" t="str">
        <f>IF(Rozvaha!E55,Rozvaha!F55/Rozvaha!E55-1," ")</f>
        <v> </v>
      </c>
      <c r="F55" s="74">
        <f>IF(Rozvaha!F55,Rozvaha!G55/Rozvaha!F55-1," ")</f>
        <v>-0.33396146031329876</v>
      </c>
      <c r="G55" s="74">
        <f>IF(Rozvaha!G55,Rozvaha!H55/Rozvaha!G55-1," ")</f>
        <v>0.017964191113501116</v>
      </c>
      <c r="H55" s="74">
        <f>IF(Rozvaha!H55,Rozvaha!I55/Rozvaha!H55-1," ")</f>
        <v>0.08246319285642767</v>
      </c>
      <c r="I55" s="74">
        <f>IF(Rozvaha!I55,Rozvaha!J55/Rozvaha!I55-1," ")</f>
        <v>-0.036995454907902126</v>
      </c>
      <c r="J55" s="74">
        <f>IF(Rozvaha!J55,Rozvaha!K55/Rozvaha!J55-1," ")</f>
        <v>0.1521929214443274</v>
      </c>
    </row>
    <row r="56" spans="1:10" ht="12.75">
      <c r="A56" s="17" t="s">
        <v>51</v>
      </c>
      <c r="B56" s="16" t="s">
        <v>100</v>
      </c>
      <c r="C56" s="100" t="str">
        <f>IF(Rozvaha!C56,Rozvaha!D56/Rozvaha!C56-1," ")</f>
        <v> </v>
      </c>
      <c r="D56" s="100" t="str">
        <f>IF(Rozvaha!D56,Rozvaha!E56/Rozvaha!D56-1," ")</f>
        <v> </v>
      </c>
      <c r="E56" s="100" t="str">
        <f>IF(Rozvaha!E56,Rozvaha!F56/Rozvaha!E56-1," ")</f>
        <v> </v>
      </c>
      <c r="F56" s="100">
        <f>IF(Rozvaha!F56,Rozvaha!G56/Rozvaha!F56-1," ")</f>
        <v>-0.12905017760044624</v>
      </c>
      <c r="G56" s="100">
        <f>IF(Rozvaha!G56,Rozvaha!H56/Rozvaha!G56-1," ")</f>
        <v>0.022278564093878073</v>
      </c>
      <c r="H56" s="100">
        <f>IF(Rozvaha!H56,Rozvaha!I56/Rozvaha!H56-1," ")</f>
        <v>0.052389520283739444</v>
      </c>
      <c r="I56" s="100">
        <f>IF(Rozvaha!I56,Rozvaha!J56/Rozvaha!I56-1," ")</f>
        <v>0.011023193971068102</v>
      </c>
      <c r="J56" s="100">
        <f>IF(Rozvaha!J56,Rozvaha!K56/Rozvaha!J56-1," ")</f>
        <v>0.062605310380486</v>
      </c>
    </row>
    <row r="57" spans="1:10" ht="12.75">
      <c r="A57" s="17" t="s">
        <v>53</v>
      </c>
      <c r="B57" s="16" t="s">
        <v>101</v>
      </c>
      <c r="C57" s="100" t="str">
        <f>IF(Rozvaha!C57,Rozvaha!D57/Rozvaha!C57-1," ")</f>
        <v> </v>
      </c>
      <c r="D57" s="100" t="str">
        <f>IF(Rozvaha!D57,Rozvaha!E57/Rozvaha!D57-1," ")</f>
        <v> </v>
      </c>
      <c r="E57" s="100" t="str">
        <f>IF(Rozvaha!E57,Rozvaha!F57/Rozvaha!E57-1," ")</f>
        <v> </v>
      </c>
      <c r="F57" s="100">
        <f>IF(Rozvaha!F57,Rozvaha!G57/Rozvaha!F57-1," ")</f>
        <v>-1</v>
      </c>
      <c r="G57" s="100" t="str">
        <f>IF(Rozvaha!G57,Rozvaha!H57/Rozvaha!G57-1," ")</f>
        <v> </v>
      </c>
      <c r="H57" s="100" t="str">
        <f>IF(Rozvaha!H57,Rozvaha!I57/Rozvaha!H57-1," ")</f>
        <v> </v>
      </c>
      <c r="I57" s="100">
        <f>IF(Rozvaha!I57,Rozvaha!J57/Rozvaha!I57-1," ")</f>
        <v>-1</v>
      </c>
      <c r="J57" s="100" t="str">
        <f>IF(Rozvaha!J57,Rozvaha!K57/Rozvaha!J57-1," ")</f>
        <v> </v>
      </c>
    </row>
    <row r="58" spans="1:10" ht="12.75">
      <c r="A58" s="17" t="s">
        <v>55</v>
      </c>
      <c r="B58" s="16" t="s">
        <v>102</v>
      </c>
      <c r="C58" s="100" t="str">
        <f>IF(Rozvaha!C58,Rozvaha!D58/Rozvaha!C58-1," ")</f>
        <v> </v>
      </c>
      <c r="D58" s="100" t="str">
        <f>IF(Rozvaha!D58,Rozvaha!E58/Rozvaha!D58-1," ")</f>
        <v> </v>
      </c>
      <c r="E58" s="100" t="str">
        <f>IF(Rozvaha!E58,Rozvaha!F58/Rozvaha!E58-1," ")</f>
        <v> </v>
      </c>
      <c r="F58" s="100" t="str">
        <f>IF(Rozvaha!F58,Rozvaha!G58/Rozvaha!F58-1," ")</f>
        <v> </v>
      </c>
      <c r="G58" s="100" t="str">
        <f>IF(Rozvaha!G58,Rozvaha!H58/Rozvaha!G58-1," ")</f>
        <v> </v>
      </c>
      <c r="H58" s="100" t="str">
        <f>IF(Rozvaha!H58,Rozvaha!I58/Rozvaha!H58-1," ")</f>
        <v> </v>
      </c>
      <c r="I58" s="100" t="str">
        <f>IF(Rozvaha!I58,Rozvaha!J58/Rozvaha!I58-1," ")</f>
        <v> </v>
      </c>
      <c r="J58" s="100" t="str">
        <f>IF(Rozvaha!J58,Rozvaha!K58/Rozvaha!J58-1," ")</f>
        <v> </v>
      </c>
    </row>
    <row r="59" spans="1:10" ht="12.75">
      <c r="A59" s="17" t="s">
        <v>57</v>
      </c>
      <c r="B59" s="16" t="s">
        <v>103</v>
      </c>
      <c r="C59" s="100" t="str">
        <f>IF(Rozvaha!C59,Rozvaha!D59/Rozvaha!C59-1," ")</f>
        <v> </v>
      </c>
      <c r="D59" s="100" t="str">
        <f>IF(Rozvaha!D59,Rozvaha!E59/Rozvaha!D59-1," ")</f>
        <v> </v>
      </c>
      <c r="E59" s="100" t="str">
        <f>IF(Rozvaha!E59,Rozvaha!F59/Rozvaha!E59-1," ")</f>
        <v> </v>
      </c>
      <c r="F59" s="100" t="str">
        <f>IF(Rozvaha!F59,Rozvaha!G59/Rozvaha!F59-1," ")</f>
        <v> </v>
      </c>
      <c r="G59" s="100" t="str">
        <f>IF(Rozvaha!G59,Rozvaha!H59/Rozvaha!G59-1," ")</f>
        <v> </v>
      </c>
      <c r="H59" s="100" t="str">
        <f>IF(Rozvaha!H59,Rozvaha!I59/Rozvaha!H59-1," ")</f>
        <v> </v>
      </c>
      <c r="I59" s="100" t="str">
        <f>IF(Rozvaha!I59,Rozvaha!J59/Rozvaha!I59-1," ")</f>
        <v> </v>
      </c>
      <c r="J59" s="100" t="str">
        <f>IF(Rozvaha!J59,Rozvaha!K59/Rozvaha!J59-1," ")</f>
        <v> </v>
      </c>
    </row>
    <row r="60" spans="1:10" ht="12.75">
      <c r="A60" s="17" t="s">
        <v>59</v>
      </c>
      <c r="B60" s="16" t="s">
        <v>108</v>
      </c>
      <c r="C60" s="100" t="str">
        <f>IF(Rozvaha!C60,Rozvaha!D60/Rozvaha!C60-1," ")</f>
        <v> </v>
      </c>
      <c r="D60" s="100" t="str">
        <f>IF(Rozvaha!D60,Rozvaha!E60/Rozvaha!D60-1," ")</f>
        <v> </v>
      </c>
      <c r="E60" s="100" t="str">
        <f>IF(Rozvaha!E60,Rozvaha!F60/Rozvaha!E60-1," ")</f>
        <v> </v>
      </c>
      <c r="F60" s="100" t="str">
        <f>IF(Rozvaha!F60,Rozvaha!G60/Rozvaha!F60-1," ")</f>
        <v> </v>
      </c>
      <c r="G60" s="100" t="str">
        <f>IF(Rozvaha!G60,Rozvaha!H60/Rozvaha!G60-1," ")</f>
        <v> </v>
      </c>
      <c r="H60" s="100" t="str">
        <f>IF(Rozvaha!H60,Rozvaha!I60/Rozvaha!H60-1," ")</f>
        <v> </v>
      </c>
      <c r="I60" s="100" t="str">
        <f>IF(Rozvaha!I60,Rozvaha!J60/Rozvaha!I60-1," ")</f>
        <v> </v>
      </c>
      <c r="J60" s="100" t="str">
        <f>IF(Rozvaha!J60,Rozvaha!K60/Rozvaha!J60-1," ")</f>
        <v> </v>
      </c>
    </row>
    <row r="61" spans="1:10" ht="12.75">
      <c r="A61" s="17" t="s">
        <v>61</v>
      </c>
      <c r="B61" s="16" t="s">
        <v>109</v>
      </c>
      <c r="C61" s="100" t="str">
        <f>IF(Rozvaha!C61,Rozvaha!D61/Rozvaha!C61-1," ")</f>
        <v> </v>
      </c>
      <c r="D61" s="100" t="str">
        <f>IF(Rozvaha!D61,Rozvaha!E61/Rozvaha!D61-1," ")</f>
        <v> </v>
      </c>
      <c r="E61" s="100" t="str">
        <f>IF(Rozvaha!E61,Rozvaha!F61/Rozvaha!E61-1," ")</f>
        <v> </v>
      </c>
      <c r="F61" s="100" t="str">
        <f>IF(Rozvaha!F61,Rozvaha!G61/Rozvaha!F61-1," ")</f>
        <v> </v>
      </c>
      <c r="G61" s="100">
        <f>IF(Rozvaha!G61,Rozvaha!H61/Rozvaha!G61-1," ")</f>
        <v>-1</v>
      </c>
      <c r="H61" s="100" t="str">
        <f>IF(Rozvaha!H61,Rozvaha!I61/Rozvaha!H61-1," ")</f>
        <v> </v>
      </c>
      <c r="I61" s="100">
        <f>IF(Rozvaha!I61,Rozvaha!J61/Rozvaha!I61-1," ")</f>
        <v>-1</v>
      </c>
      <c r="J61" s="100" t="str">
        <f>IF(Rozvaha!J61,Rozvaha!K61/Rozvaha!J61-1," ")</f>
        <v> </v>
      </c>
    </row>
    <row r="62" spans="1:10" ht="12.75">
      <c r="A62" s="17" t="s">
        <v>63</v>
      </c>
      <c r="B62" s="16" t="s">
        <v>110</v>
      </c>
      <c r="C62" s="100" t="str">
        <f>IF(Rozvaha!C62,Rozvaha!D62/Rozvaha!C62-1," ")</f>
        <v> </v>
      </c>
      <c r="D62" s="100" t="str">
        <f>IF(Rozvaha!D62,Rozvaha!E62/Rozvaha!D62-1," ")</f>
        <v> </v>
      </c>
      <c r="E62" s="100" t="str">
        <f>IF(Rozvaha!E62,Rozvaha!F62/Rozvaha!E62-1," ")</f>
        <v> </v>
      </c>
      <c r="F62" s="100" t="str">
        <f>IF(Rozvaha!F62,Rozvaha!G62/Rozvaha!F62-1," ")</f>
        <v> </v>
      </c>
      <c r="G62" s="100" t="str">
        <f>IF(Rozvaha!G62,Rozvaha!H62/Rozvaha!G62-1," ")</f>
        <v> </v>
      </c>
      <c r="H62" s="100" t="str">
        <f>IF(Rozvaha!H62,Rozvaha!I62/Rozvaha!H62-1," ")</f>
        <v> </v>
      </c>
      <c r="I62" s="100" t="str">
        <f>IF(Rozvaha!I62,Rozvaha!J62/Rozvaha!I62-1," ")</f>
        <v> </v>
      </c>
      <c r="J62" s="100" t="str">
        <f>IF(Rozvaha!J62,Rozvaha!K62/Rozvaha!J62-1," ")</f>
        <v> </v>
      </c>
    </row>
    <row r="63" spans="1:10" ht="12.75">
      <c r="A63" s="17" t="s">
        <v>65</v>
      </c>
      <c r="B63" s="16" t="s">
        <v>104</v>
      </c>
      <c r="C63" s="100" t="str">
        <f>IF(Rozvaha!C63,Rozvaha!D63/Rozvaha!C63-1," ")</f>
        <v> </v>
      </c>
      <c r="D63" s="100" t="str">
        <f>IF(Rozvaha!D63,Rozvaha!E63/Rozvaha!D63-1," ")</f>
        <v> </v>
      </c>
      <c r="E63" s="100" t="str">
        <f>IF(Rozvaha!E63,Rozvaha!F63/Rozvaha!E63-1," ")</f>
        <v> </v>
      </c>
      <c r="F63" s="100">
        <f>IF(Rozvaha!F63,Rozvaha!G63/Rozvaha!F63-1," ")</f>
        <v>-0.772309124504563</v>
      </c>
      <c r="G63" s="100">
        <f>IF(Rozvaha!G63,Rozvaha!H63/Rozvaha!G63-1," ")</f>
        <v>0.05307695166825677</v>
      </c>
      <c r="H63" s="100">
        <f>IF(Rozvaha!H63,Rozvaha!I63/Rozvaha!H63-1," ")</f>
        <v>-0.21798416414696986</v>
      </c>
      <c r="I63" s="100">
        <f>IF(Rozvaha!I63,Rozvaha!J63/Rozvaha!I63-1," ")</f>
        <v>0.053694203312822486</v>
      </c>
      <c r="J63" s="100">
        <f>IF(Rozvaha!J63,Rozvaha!K63/Rozvaha!J63-1," ")</f>
        <v>0.38039350067106437</v>
      </c>
    </row>
    <row r="64" spans="1:10" ht="12.75">
      <c r="A64" s="17" t="s">
        <v>77</v>
      </c>
      <c r="B64" s="16" t="s">
        <v>105</v>
      </c>
      <c r="C64" s="100" t="str">
        <f>IF(Rozvaha!C64,Rozvaha!D64/Rozvaha!C64-1," ")</f>
        <v> </v>
      </c>
      <c r="D64" s="100" t="str">
        <f>IF(Rozvaha!D64,Rozvaha!E64/Rozvaha!D64-1," ")</f>
        <v> </v>
      </c>
      <c r="E64" s="100" t="str">
        <f>IF(Rozvaha!E64,Rozvaha!F64/Rozvaha!E64-1," ")</f>
        <v> </v>
      </c>
      <c r="F64" s="100">
        <f>IF(Rozvaha!F64,Rozvaha!G64/Rozvaha!F64-1," ")</f>
        <v>0.09431404722836545</v>
      </c>
      <c r="G64" s="100">
        <f>IF(Rozvaha!G64,Rozvaha!H64/Rozvaha!G64-1," ")</f>
        <v>-0.2578394941000065</v>
      </c>
      <c r="H64" s="100">
        <f>IF(Rozvaha!H64,Rozvaha!I64/Rozvaha!H64-1," ")</f>
        <v>0.6117357695010541</v>
      </c>
      <c r="I64" s="100">
        <f>IF(Rozvaha!I64,Rozvaha!J64/Rozvaha!I64-1," ")</f>
        <v>-0.24978199258774803</v>
      </c>
      <c r="J64" s="100">
        <f>IF(Rozvaha!J64,Rozvaha!K64/Rozvaha!J64-1," ")</f>
        <v>-0.39077370141663637</v>
      </c>
    </row>
    <row r="65" spans="1:10" ht="12.75">
      <c r="A65" s="25" t="s">
        <v>111</v>
      </c>
      <c r="B65" s="26" t="s">
        <v>15</v>
      </c>
      <c r="C65" s="74" t="str">
        <f>IF(Rozvaha!C65,Rozvaha!D65/Rozvaha!C65-1," ")</f>
        <v> </v>
      </c>
      <c r="D65" s="74" t="str">
        <f>IF(Rozvaha!D65,Rozvaha!E65/Rozvaha!D65-1," ")</f>
        <v> </v>
      </c>
      <c r="E65" s="74" t="str">
        <f>IF(Rozvaha!E65,Rozvaha!F65/Rozvaha!E65-1," ")</f>
        <v> </v>
      </c>
      <c r="F65" s="74">
        <f>IF(Rozvaha!F65,Rozvaha!G65/Rozvaha!F65-1," ")</f>
        <v>-0.3389370060106962</v>
      </c>
      <c r="G65" s="74">
        <f>IF(Rozvaha!G65,Rozvaha!H65/Rozvaha!G65-1," ")</f>
        <v>1.8676651679601362</v>
      </c>
      <c r="H65" s="74">
        <f>IF(Rozvaha!H65,Rozvaha!I65/Rozvaha!H65-1," ")</f>
        <v>-0.7371774386833906</v>
      </c>
      <c r="I65" s="74">
        <f>IF(Rozvaha!I65,Rozvaha!J65/Rozvaha!I65-1," ")</f>
        <v>-0.039155710920282694</v>
      </c>
      <c r="J65" s="74">
        <f>IF(Rozvaha!J65,Rozvaha!K65/Rozvaha!J65-1," ")</f>
        <v>0.3037073652990607</v>
      </c>
    </row>
    <row r="66" spans="1:10" ht="12.75">
      <c r="A66" s="15" t="s">
        <v>51</v>
      </c>
      <c r="B66" s="16" t="s">
        <v>112</v>
      </c>
      <c r="C66" s="100" t="str">
        <f>IF(Rozvaha!C66,Rozvaha!D66/Rozvaha!C66-1," ")</f>
        <v> </v>
      </c>
      <c r="D66" s="100" t="str">
        <f>IF(Rozvaha!D66,Rozvaha!E66/Rozvaha!D66-1," ")</f>
        <v> </v>
      </c>
      <c r="E66" s="100" t="str">
        <f>IF(Rozvaha!E66,Rozvaha!F66/Rozvaha!E66-1," ")</f>
        <v> </v>
      </c>
      <c r="F66" s="100">
        <f>IF(Rozvaha!F66,Rozvaha!G66/Rozvaha!F66-1," ")</f>
        <v>-0.45763640830829133</v>
      </c>
      <c r="G66" s="100">
        <f>IF(Rozvaha!G66,Rozvaha!H66/Rozvaha!G66-1," ")</f>
        <v>0.5885632644527303</v>
      </c>
      <c r="H66" s="100">
        <f>IF(Rozvaha!H66,Rozvaha!I66/Rozvaha!H66-1," ")</f>
        <v>0.061333274837124696</v>
      </c>
      <c r="I66" s="100">
        <f>IF(Rozvaha!I66,Rozvaha!J66/Rozvaha!I66-1," ")</f>
        <v>-0.13864373850319323</v>
      </c>
      <c r="J66" s="100">
        <f>IF(Rozvaha!J66,Rozvaha!K66/Rozvaha!J66-1," ")</f>
        <v>-0.027066586682663485</v>
      </c>
    </row>
    <row r="67" spans="1:10" ht="12.75">
      <c r="A67" s="15" t="s">
        <v>53</v>
      </c>
      <c r="B67" s="16" t="s">
        <v>113</v>
      </c>
      <c r="C67" s="100" t="str">
        <f>IF(Rozvaha!C67,Rozvaha!D67/Rozvaha!C67-1," ")</f>
        <v> </v>
      </c>
      <c r="D67" s="100" t="str">
        <f>IF(Rozvaha!D67,Rozvaha!E67/Rozvaha!D67-1," ")</f>
        <v> </v>
      </c>
      <c r="E67" s="100" t="str">
        <f>IF(Rozvaha!E67,Rozvaha!F67/Rozvaha!E67-1," ")</f>
        <v> </v>
      </c>
      <c r="F67" s="100">
        <f>IF(Rozvaha!F67,Rozvaha!G67/Rozvaha!F67-1," ")</f>
        <v>-0.2198391929305571</v>
      </c>
      <c r="G67" s="100">
        <f>IF(Rozvaha!G67,Rozvaha!H67/Rozvaha!G67-1," ")</f>
        <v>2.759874577671909</v>
      </c>
      <c r="H67" s="100">
        <f>IF(Rozvaha!H67,Rozvaha!I67/Rozvaha!H67-1," ")</f>
        <v>-0.9725054142289168</v>
      </c>
      <c r="I67" s="100">
        <f>IF(Rozvaha!I67,Rozvaha!J67/Rozvaha!I67-1," ")</f>
        <v>1.0926404890665413</v>
      </c>
      <c r="J67" s="100">
        <f>IF(Rozvaha!J67,Rozvaha!K67/Rozvaha!J67-1," ")</f>
        <v>1.8525842696629216</v>
      </c>
    </row>
    <row r="68" spans="1:10" ht="12.75">
      <c r="A68" s="15" t="s">
        <v>55</v>
      </c>
      <c r="B68" s="16" t="s">
        <v>114</v>
      </c>
      <c r="C68" s="100" t="str">
        <f>IF(Rozvaha!C68,Rozvaha!D68/Rozvaha!C68-1," ")</f>
        <v> </v>
      </c>
      <c r="D68" s="100" t="str">
        <f>IF(Rozvaha!D68,Rozvaha!E68/Rozvaha!D68-1," ")</f>
        <v> </v>
      </c>
      <c r="E68" s="100" t="str">
        <f>IF(Rozvaha!E68,Rozvaha!F68/Rozvaha!E68-1," ")</f>
        <v> </v>
      </c>
      <c r="F68" s="100" t="str">
        <f>IF(Rozvaha!F68,Rozvaha!G68/Rozvaha!F68-1," ")</f>
        <v> </v>
      </c>
      <c r="G68" s="100" t="str">
        <f>IF(Rozvaha!G68,Rozvaha!H68/Rozvaha!G68-1," ")</f>
        <v> </v>
      </c>
      <c r="H68" s="100" t="str">
        <f>IF(Rozvaha!H68,Rozvaha!I68/Rozvaha!H68-1," ")</f>
        <v> </v>
      </c>
      <c r="I68" s="100" t="str">
        <f>IF(Rozvaha!I68,Rozvaha!J68/Rozvaha!I68-1," ")</f>
        <v> </v>
      </c>
      <c r="J68" s="100" t="str">
        <f>IF(Rozvaha!J68,Rozvaha!K68/Rozvaha!J68-1," ")</f>
        <v> </v>
      </c>
    </row>
    <row r="69" spans="1:10" ht="12.75">
      <c r="A69" s="15" t="s">
        <v>57</v>
      </c>
      <c r="B69" s="16" t="s">
        <v>115</v>
      </c>
      <c r="C69" s="100" t="str">
        <f>IF(Rozvaha!C69,Rozvaha!D69/Rozvaha!C69-1," ")</f>
        <v> </v>
      </c>
      <c r="D69" s="100" t="str">
        <f>IF(Rozvaha!D69,Rozvaha!E69/Rozvaha!D69-1," ")</f>
        <v> </v>
      </c>
      <c r="E69" s="100" t="str">
        <f>IF(Rozvaha!E69,Rozvaha!F69/Rozvaha!E69-1," ")</f>
        <v> </v>
      </c>
      <c r="F69" s="100" t="str">
        <f>IF(Rozvaha!F69,Rozvaha!G69/Rozvaha!F69-1," ")</f>
        <v> </v>
      </c>
      <c r="G69" s="100" t="str">
        <f>IF(Rozvaha!G69,Rozvaha!H69/Rozvaha!G69-1," ")</f>
        <v> </v>
      </c>
      <c r="H69" s="100" t="str">
        <f>IF(Rozvaha!H69,Rozvaha!I69/Rozvaha!H69-1," ")</f>
        <v> </v>
      </c>
      <c r="I69" s="100" t="str">
        <f>IF(Rozvaha!I69,Rozvaha!J69/Rozvaha!I69-1," ")</f>
        <v> </v>
      </c>
      <c r="J69" s="100" t="str">
        <f>IF(Rozvaha!J69,Rozvaha!K69/Rozvaha!J69-1," ")</f>
        <v> </v>
      </c>
    </row>
    <row r="70" spans="1:10" ht="12.75">
      <c r="A70" s="22" t="s">
        <v>116</v>
      </c>
      <c r="B70" s="23" t="s">
        <v>117</v>
      </c>
      <c r="C70" s="73" t="str">
        <f>IF(Rozvaha!C70,Rozvaha!D70/Rozvaha!C70-1," ")</f>
        <v> </v>
      </c>
      <c r="D70" s="73" t="str">
        <f>IF(Rozvaha!D70,Rozvaha!E70/Rozvaha!D70-1," ")</f>
        <v> </v>
      </c>
      <c r="E70" s="73" t="str">
        <f>IF(Rozvaha!E70,Rozvaha!F70/Rozvaha!E70-1," ")</f>
        <v> </v>
      </c>
      <c r="F70" s="73">
        <f>IF(Rozvaha!F70,Rozvaha!G70/Rozvaha!F70-1," ")</f>
        <v>0.06624189182911544</v>
      </c>
      <c r="G70" s="73">
        <f>IF(Rozvaha!G70,Rozvaha!H70/Rozvaha!G70-1," ")</f>
        <v>0.08861621576999457</v>
      </c>
      <c r="H70" s="73">
        <f>IF(Rozvaha!H70,Rozvaha!I70/Rozvaha!H70-1," ")</f>
        <v>0.22819486075506745</v>
      </c>
      <c r="I70" s="73">
        <f>IF(Rozvaha!I70,Rozvaha!J70/Rozvaha!I70-1," ")</f>
        <v>0.9511415399813403</v>
      </c>
      <c r="J70" s="73">
        <f>IF(Rozvaha!J70,Rozvaha!K70/Rozvaha!J70-1," ")</f>
        <v>0.1367179534059504</v>
      </c>
    </row>
    <row r="71" spans="1:10" ht="12.75">
      <c r="A71" s="25" t="s">
        <v>118</v>
      </c>
      <c r="B71" s="26" t="s">
        <v>119</v>
      </c>
      <c r="C71" s="74" t="str">
        <f>IF(Rozvaha!C71,Rozvaha!D71/Rozvaha!C71-1," ")</f>
        <v> </v>
      </c>
      <c r="D71" s="74" t="str">
        <f>IF(Rozvaha!D71,Rozvaha!E71/Rozvaha!D71-1," ")</f>
        <v> </v>
      </c>
      <c r="E71" s="74" t="str">
        <f>IF(Rozvaha!E71,Rozvaha!F71/Rozvaha!E71-1," ")</f>
        <v> </v>
      </c>
      <c r="F71" s="74">
        <f>IF(Rozvaha!F71,Rozvaha!G71/Rozvaha!F71-1," ")</f>
        <v>0.06624189182911544</v>
      </c>
      <c r="G71" s="74">
        <f>IF(Rozvaha!G71,Rozvaha!H71/Rozvaha!G71-1," ")</f>
        <v>0.08861621576999457</v>
      </c>
      <c r="H71" s="74">
        <f>IF(Rozvaha!H71,Rozvaha!I71/Rozvaha!H71-1," ")</f>
        <v>0.22819486075506745</v>
      </c>
      <c r="I71" s="74">
        <f>IF(Rozvaha!I71,Rozvaha!J71/Rozvaha!I71-1," ")</f>
        <v>0.9511415399813403</v>
      </c>
      <c r="J71" s="74">
        <f>IF(Rozvaha!J71,Rozvaha!K71/Rozvaha!J71-1," ")</f>
        <v>0.1367179534059504</v>
      </c>
    </row>
    <row r="72" spans="1:10" ht="12.75">
      <c r="A72" s="15" t="s">
        <v>51</v>
      </c>
      <c r="B72" s="16" t="s">
        <v>120</v>
      </c>
      <c r="C72" s="100" t="str">
        <f>IF(Rozvaha!C72,Rozvaha!D72/Rozvaha!C72-1," ")</f>
        <v> </v>
      </c>
      <c r="D72" s="100" t="str">
        <f>IF(Rozvaha!D72,Rozvaha!E72/Rozvaha!D72-1," ")</f>
        <v> </v>
      </c>
      <c r="E72" s="100" t="str">
        <f>IF(Rozvaha!E72,Rozvaha!F72/Rozvaha!E72-1," ")</f>
        <v> </v>
      </c>
      <c r="F72" s="100">
        <f>IF(Rozvaha!F72,Rozvaha!G72/Rozvaha!F72-1," ")</f>
        <v>0.08078354787384323</v>
      </c>
      <c r="G72" s="100">
        <f>IF(Rozvaha!G72,Rozvaha!H72/Rozvaha!G72-1," ")</f>
        <v>0.08861621576999457</v>
      </c>
      <c r="H72" s="100">
        <f>IF(Rozvaha!H72,Rozvaha!I72/Rozvaha!H72-1," ")</f>
        <v>0.22819486075506745</v>
      </c>
      <c r="I72" s="100">
        <f>IF(Rozvaha!I72,Rozvaha!J72/Rozvaha!I72-1," ")</f>
        <v>0.9511415399813403</v>
      </c>
      <c r="J72" s="100">
        <f>IF(Rozvaha!J72,Rozvaha!K72/Rozvaha!J72-1," ")</f>
        <v>0.13671443740462852</v>
      </c>
    </row>
    <row r="73" spans="1:10" ht="12.75">
      <c r="A73" s="15" t="s">
        <v>53</v>
      </c>
      <c r="B73" s="16" t="s">
        <v>121</v>
      </c>
      <c r="C73" s="100" t="str">
        <f>IF(Rozvaha!C73,Rozvaha!D73/Rozvaha!C73-1," ")</f>
        <v> </v>
      </c>
      <c r="D73" s="100" t="str">
        <f>IF(Rozvaha!D73,Rozvaha!E73/Rozvaha!D73-1," ")</f>
        <v> </v>
      </c>
      <c r="E73" s="100" t="str">
        <f>IF(Rozvaha!E73,Rozvaha!F73/Rozvaha!E73-1," ")</f>
        <v> </v>
      </c>
      <c r="F73" s="100" t="str">
        <f>IF(Rozvaha!F73,Rozvaha!G73/Rozvaha!F73-1," ")</f>
        <v> </v>
      </c>
      <c r="G73" s="100" t="str">
        <f>IF(Rozvaha!G73,Rozvaha!H73/Rozvaha!G73-1," ")</f>
        <v> </v>
      </c>
      <c r="H73" s="100" t="str">
        <f>IF(Rozvaha!H73,Rozvaha!I73/Rozvaha!H73-1," ")</f>
        <v> </v>
      </c>
      <c r="I73" s="100" t="str">
        <f>IF(Rozvaha!I73,Rozvaha!J73/Rozvaha!I73-1," ")</f>
        <v> </v>
      </c>
      <c r="J73" s="100" t="str">
        <f>IF(Rozvaha!J73,Rozvaha!K73/Rozvaha!J73-1," ")</f>
        <v> </v>
      </c>
    </row>
    <row r="74" spans="1:10" ht="12.75">
      <c r="A74" s="15" t="s">
        <v>55</v>
      </c>
      <c r="B74" s="16" t="s">
        <v>122</v>
      </c>
      <c r="C74" s="100" t="str">
        <f>IF(Rozvaha!C74,Rozvaha!D74/Rozvaha!C74-1," ")</f>
        <v> </v>
      </c>
      <c r="D74" s="100" t="str">
        <f>IF(Rozvaha!D74,Rozvaha!E74/Rozvaha!D74-1," ")</f>
        <v> </v>
      </c>
      <c r="E74" s="100" t="str">
        <f>IF(Rozvaha!E74,Rozvaha!F74/Rozvaha!E74-1," ")</f>
        <v> </v>
      </c>
      <c r="F74" s="100">
        <f>IF(Rozvaha!F74,Rozvaha!G74/Rozvaha!F74-1," ")</f>
        <v>-1</v>
      </c>
      <c r="G74" s="100" t="str">
        <f>IF(Rozvaha!G74,Rozvaha!H74/Rozvaha!G74-1," ")</f>
        <v> </v>
      </c>
      <c r="H74" s="100" t="str">
        <f>IF(Rozvaha!H74,Rozvaha!I74/Rozvaha!H74-1," ")</f>
        <v> </v>
      </c>
      <c r="I74" s="100" t="str">
        <f>IF(Rozvaha!I74,Rozvaha!J74/Rozvaha!I74-1," ")</f>
        <v> </v>
      </c>
      <c r="J74" s="100" t="str">
        <f>IF(Rozvaha!J74,Rozvaha!K74/Rozvaha!J74-1," ")</f>
        <v> </v>
      </c>
    </row>
    <row r="75" spans="1:10" ht="12.75">
      <c r="A75" s="34"/>
      <c r="B75" s="35"/>
      <c r="C75" s="36"/>
      <c r="D75" s="36"/>
      <c r="E75" s="37"/>
      <c r="F75" s="37"/>
      <c r="G75" s="37"/>
      <c r="H75" s="37"/>
      <c r="I75" s="37"/>
      <c r="J75" s="37"/>
    </row>
    <row r="76" spans="1:10" ht="12.75">
      <c r="A76" s="172" t="s">
        <v>123</v>
      </c>
      <c r="B76" s="172"/>
      <c r="C76" s="33">
        <v>2001</v>
      </c>
      <c r="D76" s="33">
        <v>2002</v>
      </c>
      <c r="E76" s="33">
        <v>2003</v>
      </c>
      <c r="F76" s="33">
        <v>2004</v>
      </c>
      <c r="G76" s="33">
        <v>2005</v>
      </c>
      <c r="H76" s="33">
        <v>2006</v>
      </c>
      <c r="I76" s="33">
        <v>2007</v>
      </c>
      <c r="J76" s="33">
        <v>2008</v>
      </c>
    </row>
    <row r="77" spans="1:10" ht="12.75">
      <c r="A77" s="31"/>
      <c r="B77" s="28" t="s">
        <v>124</v>
      </c>
      <c r="C77" s="71" t="str">
        <f>IF(Rozvaha!C77,Rozvaha!D77/Rozvaha!C77-1," ")</f>
        <v> </v>
      </c>
      <c r="D77" s="71" t="str">
        <f>IF(Rozvaha!D77,Rozvaha!E77/Rozvaha!D77-1," ")</f>
        <v> </v>
      </c>
      <c r="E77" s="71" t="str">
        <f>IF(Rozvaha!E77,Rozvaha!F77/Rozvaha!E77-1," ")</f>
        <v> </v>
      </c>
      <c r="F77" s="71">
        <f>IF(Rozvaha!F77,Rozvaha!G77/Rozvaha!F77-1," ")</f>
        <v>-0.008931379991251376</v>
      </c>
      <c r="G77" s="71">
        <f>IF(Rozvaha!G77,Rozvaha!H77/Rozvaha!G77-1," ")</f>
        <v>0.044704768243009285</v>
      </c>
      <c r="H77" s="71">
        <f>IF(Rozvaha!H77,Rozvaha!I77/Rozvaha!H77-1," ")</f>
        <v>0.02345718508558403</v>
      </c>
      <c r="I77" s="71">
        <f>IF(Rozvaha!I77,Rozvaha!J77/Rozvaha!I77-1," ")</f>
        <v>0.12227703362047992</v>
      </c>
      <c r="J77" s="71">
        <f>IF(Rozvaha!J77,Rozvaha!K77/Rozvaha!J77-1," ")</f>
        <v>0.07879100261473782</v>
      </c>
    </row>
    <row r="78" spans="1:10" ht="12.75">
      <c r="A78" s="22" t="s">
        <v>45</v>
      </c>
      <c r="B78" s="23" t="s">
        <v>125</v>
      </c>
      <c r="C78" s="73" t="str">
        <f>IF(Rozvaha!C78,Rozvaha!D78/Rozvaha!C78-1," ")</f>
        <v> </v>
      </c>
      <c r="D78" s="73" t="str">
        <f>IF(Rozvaha!D78,Rozvaha!E78/Rozvaha!D78-1," ")</f>
        <v> </v>
      </c>
      <c r="E78" s="73" t="str">
        <f>IF(Rozvaha!E78,Rozvaha!F78/Rozvaha!E78-1," ")</f>
        <v> </v>
      </c>
      <c r="F78" s="73">
        <f>IF(Rozvaha!F78,Rozvaha!G78/Rozvaha!F78-1," ")</f>
        <v>0.1546881507053124</v>
      </c>
      <c r="G78" s="73">
        <f>IF(Rozvaha!G78,Rozvaha!H78/Rozvaha!G78-1," ")</f>
        <v>0.15168152936613555</v>
      </c>
      <c r="H78" s="73">
        <f>IF(Rozvaha!H78,Rozvaha!I78/Rozvaha!H78-1," ")</f>
        <v>0.18608737885899274</v>
      </c>
      <c r="I78" s="73">
        <f>IF(Rozvaha!I78,Rozvaha!J78/Rozvaha!I78-1," ")</f>
        <v>0.15849629195816717</v>
      </c>
      <c r="J78" s="73">
        <f>IF(Rozvaha!J78,Rozvaha!K78/Rozvaha!J78-1," ")</f>
        <v>0.17073125040836223</v>
      </c>
    </row>
    <row r="79" spans="1:10" ht="12.75">
      <c r="A79" s="25" t="s">
        <v>126</v>
      </c>
      <c r="B79" s="26" t="s">
        <v>127</v>
      </c>
      <c r="C79" s="74" t="str">
        <f>IF(Rozvaha!C79,Rozvaha!D79/Rozvaha!C79-1," ")</f>
        <v> </v>
      </c>
      <c r="D79" s="74" t="str">
        <f>IF(Rozvaha!D79,Rozvaha!E79/Rozvaha!D79-1," ")</f>
        <v> </v>
      </c>
      <c r="E79" s="74" t="str">
        <f>IF(Rozvaha!E79,Rozvaha!F79/Rozvaha!E79-1," ")</f>
        <v> </v>
      </c>
      <c r="F79" s="74">
        <f>IF(Rozvaha!F79,Rozvaha!G79/Rozvaha!F79-1," ")</f>
        <v>0</v>
      </c>
      <c r="G79" s="74">
        <f>IF(Rozvaha!G79,Rozvaha!H79/Rozvaha!G79-1," ")</f>
        <v>1.5531567911786226E-06</v>
      </c>
      <c r="H79" s="74">
        <f>IF(Rozvaha!H79,Rozvaha!I79/Rozvaha!H79-1," ")</f>
        <v>0.0157960977513949</v>
      </c>
      <c r="I79" s="74">
        <f>IF(Rozvaha!I79,Rozvaha!J79/Rozvaha!I79-1," ")</f>
        <v>0</v>
      </c>
      <c r="J79" s="74">
        <f>IF(Rozvaha!J79,Rozvaha!K79/Rozvaha!J79-1," ")</f>
        <v>0.019334741374389397</v>
      </c>
    </row>
    <row r="80" spans="1:10" ht="12.75">
      <c r="A80" s="15" t="s">
        <v>51</v>
      </c>
      <c r="B80" s="16" t="s">
        <v>128</v>
      </c>
      <c r="C80" s="100" t="str">
        <f>IF(Rozvaha!C80,Rozvaha!D80/Rozvaha!C80-1," ")</f>
        <v> </v>
      </c>
      <c r="D80" s="100" t="str">
        <f>IF(Rozvaha!D80,Rozvaha!E80/Rozvaha!D80-1," ")</f>
        <v> </v>
      </c>
      <c r="E80" s="100" t="str">
        <f>IF(Rozvaha!E80,Rozvaha!F80/Rozvaha!E80-1," ")</f>
        <v> </v>
      </c>
      <c r="F80" s="100">
        <f>IF(Rozvaha!F80,Rozvaha!G80/Rozvaha!F80-1," ")</f>
        <v>0</v>
      </c>
      <c r="G80" s="100">
        <f>IF(Rozvaha!G80,Rozvaha!H80/Rozvaha!G80-1," ")</f>
        <v>0</v>
      </c>
      <c r="H80" s="100">
        <f>IF(Rozvaha!H80,Rozvaha!I80/Rozvaha!H80-1," ")</f>
        <v>0</v>
      </c>
      <c r="I80" s="100">
        <f>IF(Rozvaha!I80,Rozvaha!J80/Rozvaha!I80-1," ")</f>
        <v>0</v>
      </c>
      <c r="J80" s="100">
        <f>IF(Rozvaha!J80,Rozvaha!K80/Rozvaha!J80-1," ")</f>
        <v>0.019334741374389397</v>
      </c>
    </row>
    <row r="81" spans="1:10" ht="12.75">
      <c r="A81" s="15" t="s">
        <v>53</v>
      </c>
      <c r="B81" s="16" t="s">
        <v>129</v>
      </c>
      <c r="C81" s="100" t="str">
        <f>IF(Rozvaha!C81,Rozvaha!D81/Rozvaha!C81-1," ")</f>
        <v> </v>
      </c>
      <c r="D81" s="100" t="str">
        <f>IF(Rozvaha!D81,Rozvaha!E81/Rozvaha!D81-1," ")</f>
        <v> </v>
      </c>
      <c r="E81" s="100" t="str">
        <f>IF(Rozvaha!E81,Rozvaha!F81/Rozvaha!E81-1," ")</f>
        <v> </v>
      </c>
      <c r="F81" s="100">
        <f>IF(Rozvaha!F81,Rozvaha!G81/Rozvaha!F81-1," ")</f>
        <v>0</v>
      </c>
      <c r="G81" s="100">
        <f>IF(Rozvaha!G81,Rozvaha!H81/Rozvaha!G81-1," ")</f>
        <v>-9.831552729899773E-05</v>
      </c>
      <c r="H81" s="100">
        <f>IF(Rozvaha!H81,Rozvaha!I81/Rozvaha!H81-1," ")</f>
        <v>-1</v>
      </c>
      <c r="I81" s="100" t="str">
        <f>IF(Rozvaha!I81,Rozvaha!J81/Rozvaha!I81-1," ")</f>
        <v> </v>
      </c>
      <c r="J81" s="100" t="str">
        <f>IF(Rozvaha!J81,Rozvaha!K81/Rozvaha!J81-1," ")</f>
        <v> </v>
      </c>
    </row>
    <row r="82" spans="1:10" ht="12.75">
      <c r="A82" s="15" t="s">
        <v>55</v>
      </c>
      <c r="B82" s="16" t="s">
        <v>130</v>
      </c>
      <c r="C82" s="100" t="str">
        <f>IF(Rozvaha!C82,Rozvaha!D82/Rozvaha!C82-1," ")</f>
        <v> </v>
      </c>
      <c r="D82" s="100" t="str">
        <f>IF(Rozvaha!D82,Rozvaha!E82/Rozvaha!D82-1," ")</f>
        <v> </v>
      </c>
      <c r="E82" s="100" t="str">
        <f>IF(Rozvaha!E82,Rozvaha!F82/Rozvaha!E82-1," ")</f>
        <v> </v>
      </c>
      <c r="F82" s="100" t="str">
        <f>IF(Rozvaha!F82,Rozvaha!G82/Rozvaha!F82-1," ")</f>
        <v> </v>
      </c>
      <c r="G82" s="100" t="str">
        <f>IF(Rozvaha!G82,Rozvaha!H82/Rozvaha!G82-1," ")</f>
        <v> </v>
      </c>
      <c r="H82" s="100" t="str">
        <f>IF(Rozvaha!H82,Rozvaha!I82/Rozvaha!H82-1," ")</f>
        <v> </v>
      </c>
      <c r="I82" s="100" t="str">
        <f>IF(Rozvaha!I82,Rozvaha!J82/Rozvaha!I82-1," ")</f>
        <v> </v>
      </c>
      <c r="J82" s="100" t="str">
        <f>IF(Rozvaha!J82,Rozvaha!K82/Rozvaha!J82-1," ")</f>
        <v> </v>
      </c>
    </row>
    <row r="83" spans="1:10" ht="12.75">
      <c r="A83" s="25" t="s">
        <v>131</v>
      </c>
      <c r="B83" s="26" t="s">
        <v>132</v>
      </c>
      <c r="C83" s="74" t="str">
        <f>IF(Rozvaha!C83,Rozvaha!D83/Rozvaha!C83-1," ")</f>
        <v> </v>
      </c>
      <c r="D83" s="74" t="str">
        <f>IF(Rozvaha!D83,Rozvaha!E83/Rozvaha!D83-1," ")</f>
        <v> </v>
      </c>
      <c r="E83" s="74" t="str">
        <f>IF(Rozvaha!E83,Rozvaha!F83/Rozvaha!E83-1," ")</f>
        <v> </v>
      </c>
      <c r="F83" s="74">
        <f>IF(Rozvaha!F83,Rozvaha!G83/Rozvaha!F83-1," ")</f>
        <v>0.11002459696895217</v>
      </c>
      <c r="G83" s="74">
        <f>IF(Rozvaha!G83,Rozvaha!H83/Rozvaha!G83-1," ")</f>
        <v>0.08321293797200013</v>
      </c>
      <c r="H83" s="74">
        <f>IF(Rozvaha!H83,Rozvaha!I83/Rozvaha!H83-1," ")</f>
        <v>0.06087399056791232</v>
      </c>
      <c r="I83" s="74">
        <f>IF(Rozvaha!I83,Rozvaha!J83/Rozvaha!I83-1," ")</f>
        <v>0.0031612564175123037</v>
      </c>
      <c r="J83" s="74">
        <f>IF(Rozvaha!J83,Rozvaha!K83/Rozvaha!J83-1," ")</f>
        <v>-0.011981903564482033</v>
      </c>
    </row>
    <row r="84" spans="1:10" ht="12.75">
      <c r="A84" s="15" t="s">
        <v>51</v>
      </c>
      <c r="B84" s="16" t="s">
        <v>133</v>
      </c>
      <c r="C84" s="100" t="str">
        <f>IF(Rozvaha!C84,Rozvaha!D84/Rozvaha!C84-1," ")</f>
        <v> </v>
      </c>
      <c r="D84" s="100" t="str">
        <f>IF(Rozvaha!D84,Rozvaha!E84/Rozvaha!D84-1," ")</f>
        <v> </v>
      </c>
      <c r="E84" s="100" t="str">
        <f>IF(Rozvaha!E84,Rozvaha!F84/Rozvaha!E84-1," ")</f>
        <v> </v>
      </c>
      <c r="F84" s="100">
        <f>IF(Rozvaha!F84,Rozvaha!G84/Rozvaha!F84-1," ")</f>
        <v>0</v>
      </c>
      <c r="G84" s="100">
        <f>IF(Rozvaha!G84,Rozvaha!H84/Rozvaha!G84-1," ")</f>
        <v>0</v>
      </c>
      <c r="H84" s="100">
        <f>IF(Rozvaha!H84,Rozvaha!I84/Rozvaha!H84-1," ")</f>
        <v>0</v>
      </c>
      <c r="I84" s="100">
        <f>IF(Rozvaha!I84,Rozvaha!J84/Rozvaha!I84-1," ")</f>
        <v>0</v>
      </c>
      <c r="J84" s="100">
        <f>IF(Rozvaha!J84,Rozvaha!K84/Rozvaha!J84-1," ")</f>
        <v>0</v>
      </c>
    </row>
    <row r="85" spans="1:10" ht="12.75">
      <c r="A85" s="15" t="s">
        <v>53</v>
      </c>
      <c r="B85" s="16" t="s">
        <v>134</v>
      </c>
      <c r="C85" s="100" t="str">
        <f>IF(Rozvaha!C85,Rozvaha!D85/Rozvaha!C85-1," ")</f>
        <v> </v>
      </c>
      <c r="D85" s="100" t="str">
        <f>IF(Rozvaha!D85,Rozvaha!E85/Rozvaha!D85-1," ")</f>
        <v> </v>
      </c>
      <c r="E85" s="100" t="str">
        <f>IF(Rozvaha!E85,Rozvaha!F85/Rozvaha!E85-1," ")</f>
        <v> </v>
      </c>
      <c r="F85" s="100">
        <f>IF(Rozvaha!F85,Rozvaha!G85/Rozvaha!F85-1," ")</f>
        <v>0.10919034362291558</v>
      </c>
      <c r="G85" s="100">
        <f>IF(Rozvaha!G85,Rozvaha!H85/Rozvaha!G85-1," ")</f>
        <v>0.08264409427990538</v>
      </c>
      <c r="H85" s="100">
        <f>IF(Rozvaha!H85,Rozvaha!I85/Rozvaha!H85-1," ")</f>
        <v>0.060489621746319555</v>
      </c>
      <c r="I85" s="100">
        <f>IF(Rozvaha!I85,Rozvaha!J85/Rozvaha!I85-1," ")</f>
        <v>0.003142434247979109</v>
      </c>
      <c r="J85" s="100">
        <f>IF(Rozvaha!J85,Rozvaha!K85/Rozvaha!J85-1," ")</f>
        <v>-0.011910786605973334</v>
      </c>
    </row>
    <row r="86" spans="1:10" ht="12.75">
      <c r="A86" s="15" t="s">
        <v>55</v>
      </c>
      <c r="B86" s="16" t="s">
        <v>135</v>
      </c>
      <c r="C86" s="100" t="str">
        <f>IF(Rozvaha!C86,Rozvaha!D86/Rozvaha!C86-1," ")</f>
        <v> </v>
      </c>
      <c r="D86" s="100" t="str">
        <f>IF(Rozvaha!D86,Rozvaha!E86/Rozvaha!D86-1," ")</f>
        <v> </v>
      </c>
      <c r="E86" s="100" t="str">
        <f>IF(Rozvaha!E86,Rozvaha!F86/Rozvaha!E86-1," ")</f>
        <v> </v>
      </c>
      <c r="F86" s="100">
        <f>IF(Rozvaha!F86,Rozvaha!G86/Rozvaha!F86-1," ")</f>
        <v>-0.39347910276191467</v>
      </c>
      <c r="G86" s="100">
        <f>IF(Rozvaha!G86,Rozvaha!H86/Rozvaha!G86-1," ")</f>
        <v>-0.5446400518917166</v>
      </c>
      <c r="H86" s="100">
        <f>IF(Rozvaha!H86,Rozvaha!I86/Rozvaha!H86-1," ")</f>
        <v>-0.9477842818669456</v>
      </c>
      <c r="I86" s="100">
        <f>IF(Rozvaha!I86,Rozvaha!J86/Rozvaha!I86-1," ")</f>
        <v>-1</v>
      </c>
      <c r="J86" s="100" t="str">
        <f>IF(Rozvaha!J86,Rozvaha!K86/Rozvaha!J86-1," ")</f>
        <v> </v>
      </c>
    </row>
    <row r="87" spans="1:10" ht="12.75">
      <c r="A87" s="15" t="s">
        <v>57</v>
      </c>
      <c r="B87" s="16" t="s">
        <v>136</v>
      </c>
      <c r="C87" s="100" t="str">
        <f>IF(Rozvaha!C87,Rozvaha!D87/Rozvaha!C87-1," ")</f>
        <v> </v>
      </c>
      <c r="D87" s="100" t="str">
        <f>IF(Rozvaha!D87,Rozvaha!E87/Rozvaha!D87-1," ")</f>
        <v> </v>
      </c>
      <c r="E87" s="100" t="str">
        <f>IF(Rozvaha!E87,Rozvaha!F87/Rozvaha!E87-1," ")</f>
        <v> </v>
      </c>
      <c r="F87" s="100">
        <f>IF(Rozvaha!F87,Rozvaha!G87/Rozvaha!F87-1," ")</f>
        <v>0</v>
      </c>
      <c r="G87" s="100">
        <f>IF(Rozvaha!G87,Rozvaha!H87/Rozvaha!G87-1," ")</f>
        <v>0</v>
      </c>
      <c r="H87" s="100">
        <f>IF(Rozvaha!H87,Rozvaha!I87/Rozvaha!H87-1," ")</f>
        <v>0</v>
      </c>
      <c r="I87" s="100">
        <f>IF(Rozvaha!I87,Rozvaha!J87/Rozvaha!I87-1," ")</f>
        <v>0</v>
      </c>
      <c r="J87" s="100">
        <f>IF(Rozvaha!J87,Rozvaha!K87/Rozvaha!J87-1," ")</f>
        <v>0</v>
      </c>
    </row>
    <row r="88" spans="1:10" ht="12.75">
      <c r="A88" s="25" t="s">
        <v>137</v>
      </c>
      <c r="B88" s="26" t="s">
        <v>138</v>
      </c>
      <c r="C88" s="74" t="str">
        <f>IF(Rozvaha!C88,Rozvaha!D88/Rozvaha!C88-1," ")</f>
        <v> </v>
      </c>
      <c r="D88" s="74" t="str">
        <f>IF(Rozvaha!D88,Rozvaha!E88/Rozvaha!D88-1," ")</f>
        <v> </v>
      </c>
      <c r="E88" s="74" t="str">
        <f>IF(Rozvaha!E88,Rozvaha!F88/Rozvaha!E88-1," ")</f>
        <v> </v>
      </c>
      <c r="F88" s="74">
        <f>IF(Rozvaha!F88,Rozvaha!G88/Rozvaha!F88-1," ")</f>
        <v>0.0021511241041527462</v>
      </c>
      <c r="G88" s="74">
        <f>IF(Rozvaha!G88,Rozvaha!H88/Rozvaha!G88-1," ")</f>
        <v>-0.004889507152482486</v>
      </c>
      <c r="H88" s="74">
        <f>IF(Rozvaha!H88,Rozvaha!I88/Rozvaha!H88-1," ")</f>
        <v>-0.00716246814189303</v>
      </c>
      <c r="I88" s="74">
        <f>IF(Rozvaha!I88,Rozvaha!J88/Rozvaha!I88-1," ")</f>
        <v>-0.008924026785301131</v>
      </c>
      <c r="J88" s="74">
        <f>IF(Rozvaha!J88,Rozvaha!K88/Rozvaha!J88-1," ")</f>
        <v>-0.08726469103852763</v>
      </c>
    </row>
    <row r="89" spans="1:10" ht="12.75">
      <c r="A89" s="15" t="s">
        <v>51</v>
      </c>
      <c r="B89" s="16" t="s">
        <v>139</v>
      </c>
      <c r="C89" s="100" t="str">
        <f>IF(Rozvaha!C89,Rozvaha!D89/Rozvaha!C89-1," ")</f>
        <v> </v>
      </c>
      <c r="D89" s="100" t="str">
        <f>IF(Rozvaha!D89,Rozvaha!E89/Rozvaha!D89-1," ")</f>
        <v> </v>
      </c>
      <c r="E89" s="100" t="str">
        <f>IF(Rozvaha!E89,Rozvaha!F89/Rozvaha!E89-1," ")</f>
        <v> </v>
      </c>
      <c r="F89" s="100">
        <f>IF(Rozvaha!F89,Rozvaha!G89/Rozvaha!F89-1," ")</f>
        <v>0</v>
      </c>
      <c r="G89" s="100">
        <f>IF(Rozvaha!G89,Rozvaha!H89/Rozvaha!G89-1," ")</f>
        <v>0</v>
      </c>
      <c r="H89" s="100">
        <f>IF(Rozvaha!H89,Rozvaha!I89/Rozvaha!H89-1," ")</f>
        <v>0</v>
      </c>
      <c r="I89" s="100">
        <f>IF(Rozvaha!I89,Rozvaha!K89/Rozvaha!I89-1," ")</f>
        <v>-0.08454752634653895</v>
      </c>
      <c r="J89" s="100" t="e">
        <f>IF(Rozvaha!K89,Rozvaha!#REF!/Rozvaha!K89-1," ")</f>
        <v>#REF!</v>
      </c>
    </row>
    <row r="90" spans="1:10" ht="12.75">
      <c r="A90" s="15" t="s">
        <v>53</v>
      </c>
      <c r="B90" s="16" t="s">
        <v>140</v>
      </c>
      <c r="C90" s="100" t="str">
        <f>IF(Rozvaha!C90,Rozvaha!D90/Rozvaha!C90-1," ")</f>
        <v> </v>
      </c>
      <c r="D90" s="100" t="str">
        <f>IF(Rozvaha!D90,Rozvaha!E90/Rozvaha!D90-1," ")</f>
        <v> </v>
      </c>
      <c r="E90" s="100" t="str">
        <f>IF(Rozvaha!E90,Rozvaha!F90/Rozvaha!E90-1," ")</f>
        <v> </v>
      </c>
      <c r="F90" s="100">
        <f>IF(Rozvaha!F90,Rozvaha!G90/Rozvaha!F90-1," ")</f>
        <v>0.09960602081018277</v>
      </c>
      <c r="G90" s="100">
        <f>IF(Rozvaha!G90,Rozvaha!H90/Rozvaha!G90-1," ")</f>
        <v>-0.20633899862195682</v>
      </c>
      <c r="H90" s="100">
        <f>IF(Rozvaha!H90,Rozvaha!I90/Rozvaha!H90-1," ")</f>
        <v>-0.37897904850098396</v>
      </c>
      <c r="I90" s="100">
        <f>IF(Rozvaha!I90,Rozvaha!J90/Rozvaha!I90-1," ")</f>
        <v>-0.7548928238583411</v>
      </c>
      <c r="J90" s="100">
        <f>IF(Rozvaha!J90,Rozvaha!K90/Rozvaha!J90-1," ")</f>
        <v>-1</v>
      </c>
    </row>
    <row r="91" spans="1:10" ht="12.75">
      <c r="A91" s="25" t="s">
        <v>141</v>
      </c>
      <c r="B91" s="26" t="s">
        <v>142</v>
      </c>
      <c r="C91" s="74" t="str">
        <f>IF(Rozvaha!C91,Rozvaha!D91/Rozvaha!C91-1," ")</f>
        <v> </v>
      </c>
      <c r="D91" s="74" t="str">
        <f>IF(Rozvaha!D91,Rozvaha!E91/Rozvaha!D91-1," ")</f>
        <v> </v>
      </c>
      <c r="E91" s="74" t="str">
        <f>IF(Rozvaha!E91,Rozvaha!F91/Rozvaha!E91-1," ")</f>
        <v> </v>
      </c>
      <c r="F91" s="74">
        <f>IF(Rozvaha!F91,Rozvaha!G91/Rozvaha!F91-1," ")</f>
        <v>-0.23813215028719315</v>
      </c>
      <c r="G91" s="74">
        <f>IF(Rozvaha!G91,Rozvaha!H91/Rozvaha!G91-1," ")</f>
        <v>0.8221433848162591</v>
      </c>
      <c r="H91" s="74">
        <f>IF(Rozvaha!H91,Rozvaha!I91/Rozvaha!H91-1," ")</f>
        <v>0.5224426917925502</v>
      </c>
      <c r="I91" s="74">
        <f>IF(Rozvaha!I91,Rozvaha!J91/Rozvaha!I91-1," ")</f>
        <v>0.48555860541832696</v>
      </c>
      <c r="J91" s="74">
        <f>IF(Rozvaha!J91,Rozvaha!K91/Rozvaha!J91-1," ")</f>
        <v>0.33835450352437646</v>
      </c>
    </row>
    <row r="92" spans="1:10" ht="12.75">
      <c r="A92" s="15" t="s">
        <v>51</v>
      </c>
      <c r="B92" s="16" t="s">
        <v>143</v>
      </c>
      <c r="C92" s="100" t="str">
        <f>IF(Rozvaha!C92,Rozvaha!D92/Rozvaha!C92-1," ")</f>
        <v> </v>
      </c>
      <c r="D92" s="100" t="str">
        <f>IF(Rozvaha!D92,Rozvaha!E92/Rozvaha!D92-1," ")</f>
        <v> </v>
      </c>
      <c r="E92" s="100" t="str">
        <f>IF(Rozvaha!E92,Rozvaha!F92/Rozvaha!E92-1," ")</f>
        <v> </v>
      </c>
      <c r="F92" s="100">
        <f>IF(Rozvaha!F92,Rozvaha!G92/Rozvaha!F92-1," ")</f>
        <v>-0.23813215028719315</v>
      </c>
      <c r="G92" s="100">
        <f>IF(Rozvaha!G92,Rozvaha!H92/Rozvaha!G92-1," ")</f>
        <v>0.8221433848162591</v>
      </c>
      <c r="H92" s="100">
        <f>IF(Rozvaha!H92,Rozvaha!I92/Rozvaha!H92-1," ")</f>
        <v>0.5224426917925502</v>
      </c>
      <c r="I92" s="100">
        <f>IF(Rozvaha!I92,Rozvaha!J92/Rozvaha!I92-1," ")</f>
        <v>0.48555860541832696</v>
      </c>
      <c r="J92" s="100">
        <f>IF(Rozvaha!J92,Rozvaha!K92/Rozvaha!J92-1," ")</f>
        <v>0.33835450352437646</v>
      </c>
    </row>
    <row r="93" spans="1:10" ht="12.75">
      <c r="A93" s="15" t="s">
        <v>53</v>
      </c>
      <c r="B93" s="16" t="s">
        <v>144</v>
      </c>
      <c r="C93" s="100" t="str">
        <f>IF(Rozvaha!C93,Rozvaha!D93/Rozvaha!C93-1," ")</f>
        <v> </v>
      </c>
      <c r="D93" s="100" t="str">
        <f>IF(Rozvaha!D93,Rozvaha!E93/Rozvaha!D93-1," ")</f>
        <v> </v>
      </c>
      <c r="E93" s="100" t="str">
        <f>IF(Rozvaha!E93,Rozvaha!F93/Rozvaha!E93-1," ")</f>
        <v> </v>
      </c>
      <c r="F93" s="100" t="str">
        <f>IF(Rozvaha!F93,Rozvaha!G94/Rozvaha!F93-1," ")</f>
        <v> </v>
      </c>
      <c r="G93" s="100">
        <f>IF(Rozvaha!G94,Rozvaha!H94/Rozvaha!G94-1," ")</f>
        <v>0.04812553052441548</v>
      </c>
      <c r="H93" s="100">
        <f>IF(Rozvaha!H94,Rozvaha!I94/Rozvaha!H94-1," ")</f>
        <v>0.14002105173609314</v>
      </c>
      <c r="I93" s="100">
        <f>IF(Rozvaha!I94,Rozvaha!J94/Rozvaha!I94-1," ")</f>
        <v>0.025932484453657034</v>
      </c>
      <c r="J93" s="100">
        <f>IF(Rozvaha!J94,Rozvaha!K94/Rozvaha!J94-1," ")</f>
        <v>0.12054064944203824</v>
      </c>
    </row>
    <row r="94" spans="1:10" ht="12.75">
      <c r="A94" s="25" t="s">
        <v>145</v>
      </c>
      <c r="B94" s="26" t="s">
        <v>146</v>
      </c>
      <c r="C94" s="74" t="str">
        <f>IF(Rozvaha!C94,Rozvaha!D94/Rozvaha!C94-1," ")</f>
        <v> </v>
      </c>
      <c r="D94" s="74" t="str">
        <f>IF(Rozvaha!D94,Rozvaha!E94/Rozvaha!D94-1," ")</f>
        <v> </v>
      </c>
      <c r="E94" s="74" t="str">
        <f>IF(Rozvaha!E94,Rozvaha!F94/Rozvaha!E94-1," ")</f>
        <v> </v>
      </c>
      <c r="F94" s="74" t="e">
        <f>IF(Rozvaha!F94,Rozvaha!#REF!/Rozvaha!F94-1," ")</f>
        <v>#REF!</v>
      </c>
      <c r="G94" s="74" t="e">
        <f>IF(Rozvaha!#REF!,Rozvaha!#REF!/Rozvaha!#REF!-1," ")</f>
        <v>#REF!</v>
      </c>
      <c r="H94" s="74" t="e">
        <f>IF(Rozvaha!#REF!,Rozvaha!#REF!/Rozvaha!#REF!-1," ")</f>
        <v>#REF!</v>
      </c>
      <c r="I94" s="74" t="e">
        <f>IF(Rozvaha!#REF!,Rozvaha!#REF!/Rozvaha!#REF!-1," ")</f>
        <v>#REF!</v>
      </c>
      <c r="J94" s="74" t="e">
        <f>IF(Rozvaha!#REF!,Rozvaha!#REF!/Rozvaha!#REF!-1," ")</f>
        <v>#REF!</v>
      </c>
    </row>
    <row r="95" spans="1:10" ht="12.75">
      <c r="A95" s="22" t="s">
        <v>47</v>
      </c>
      <c r="B95" s="23" t="s">
        <v>147</v>
      </c>
      <c r="C95" s="73" t="str">
        <f>IF(Rozvaha!C95,Rozvaha!D95/Rozvaha!C95-1," ")</f>
        <v> </v>
      </c>
      <c r="D95" s="73" t="str">
        <f>IF(Rozvaha!D95,Rozvaha!E95/Rozvaha!D95-1," ")</f>
        <v> </v>
      </c>
      <c r="E95" s="73" t="str">
        <f>IF(Rozvaha!E95,Rozvaha!F95/Rozvaha!E95-1," ")</f>
        <v> </v>
      </c>
      <c r="F95" s="73">
        <f>IF(Rozvaha!F95,Rozvaha!G95/Rozvaha!F95-1," ")</f>
        <v>-0.11530011868662782</v>
      </c>
      <c r="G95" s="73">
        <f>IF(Rozvaha!G95,Rozvaha!H95/Rozvaha!G95-1," ")</f>
        <v>-0.04585723716620016</v>
      </c>
      <c r="H95" s="73">
        <f>IF(Rozvaha!H95,Rozvaha!I95/Rozvaha!H95-1," ")</f>
        <v>-0.14300085209603985</v>
      </c>
      <c r="I95" s="73">
        <f>IF(Rozvaha!I95,Rozvaha!J95/Rozvaha!I95-1," ")</f>
        <v>0.07061129283395084</v>
      </c>
      <c r="J95" s="73">
        <f>IF(Rozvaha!J95,Rozvaha!K95/Rozvaha!J95-1," ")</f>
        <v>-0.06305702737035312</v>
      </c>
    </row>
    <row r="96" spans="1:10" ht="12.75">
      <c r="A96" s="25" t="s">
        <v>49</v>
      </c>
      <c r="B96" s="26" t="s">
        <v>148</v>
      </c>
      <c r="C96" s="74" t="str">
        <f>IF(Rozvaha!C96,Rozvaha!D96/Rozvaha!C96-1," ")</f>
        <v> </v>
      </c>
      <c r="D96" s="74" t="str">
        <f>IF(Rozvaha!D96,Rozvaha!E96/Rozvaha!D96-1," ")</f>
        <v> </v>
      </c>
      <c r="E96" s="74" t="str">
        <f>IF(Rozvaha!E96,Rozvaha!F96/Rozvaha!E96-1," ")</f>
        <v> </v>
      </c>
      <c r="F96" s="74">
        <f>IF(Rozvaha!F96,Rozvaha!G96/Rozvaha!F96-1," ")</f>
        <v>0.2539559908447844</v>
      </c>
      <c r="G96" s="74">
        <f>IF(Rozvaha!G96,Rozvaha!H96/Rozvaha!G96-1," ")</f>
        <v>-0.28770006805101134</v>
      </c>
      <c r="H96" s="74">
        <f>IF(Rozvaha!H96,Rozvaha!I96/Rozvaha!H96-1," ")</f>
        <v>-0.1951006242291593</v>
      </c>
      <c r="I96" s="74">
        <f>IF(Rozvaha!I96,Rozvaha!J96/Rozvaha!I96-1," ")</f>
        <v>-0.10535801103119913</v>
      </c>
      <c r="J96" s="74">
        <f>IF(Rozvaha!J96,Rozvaha!K96/Rozvaha!J96-1," ")</f>
        <v>-0.3960029607698001</v>
      </c>
    </row>
    <row r="97" spans="1:10" ht="12.75">
      <c r="A97" s="15" t="s">
        <v>51</v>
      </c>
      <c r="B97" s="16" t="s">
        <v>149</v>
      </c>
      <c r="C97" s="100" t="str">
        <f>IF(Rozvaha!C97,Rozvaha!D97/Rozvaha!C97-1," ")</f>
        <v> </v>
      </c>
      <c r="D97" s="100" t="str">
        <f>IF(Rozvaha!D97,Rozvaha!E97/Rozvaha!D97-1," ")</f>
        <v> </v>
      </c>
      <c r="E97" s="100" t="str">
        <f>IF(Rozvaha!E97,Rozvaha!F97/Rozvaha!E97-1," ")</f>
        <v> </v>
      </c>
      <c r="F97" s="100">
        <f>IF(Rozvaha!F97,Rozvaha!G97/Rozvaha!F97-1," ")</f>
        <v>-0.19855088536468157</v>
      </c>
      <c r="G97" s="100">
        <f>IF(Rozvaha!G97,Rozvaha!H97/Rozvaha!G97-1," ")</f>
        <v>-0.23657749077490775</v>
      </c>
      <c r="H97" s="100">
        <f>IF(Rozvaha!H97,Rozvaha!I97/Rozvaha!H97-1," ")</f>
        <v>-0.09881578152377501</v>
      </c>
      <c r="I97" s="100">
        <f>IF(Rozvaha!I97,Rozvaha!J97/Rozvaha!I97-1," ")</f>
        <v>-0.38999698300425734</v>
      </c>
      <c r="J97" s="100">
        <f>IF(Rozvaha!J97,Rozvaha!K97/Rozvaha!J97-1," ")</f>
        <v>-0.6532944990932572</v>
      </c>
    </row>
    <row r="98" spans="1:10" ht="12.75">
      <c r="A98" s="15" t="s">
        <v>53</v>
      </c>
      <c r="B98" s="16" t="s">
        <v>150</v>
      </c>
      <c r="C98" s="100" t="str">
        <f>IF(Rozvaha!C98,Rozvaha!D98/Rozvaha!C98-1," ")</f>
        <v> </v>
      </c>
      <c r="D98" s="100" t="str">
        <f>IF(Rozvaha!D98,Rozvaha!E98/Rozvaha!D98-1," ")</f>
        <v> </v>
      </c>
      <c r="E98" s="100" t="str">
        <f>IF(Rozvaha!E98,Rozvaha!F98/Rozvaha!E98-1," ")</f>
        <v> </v>
      </c>
      <c r="F98" s="100" t="str">
        <f>IF(Rozvaha!F98,Rozvaha!G98/Rozvaha!F98-1," ")</f>
        <v> </v>
      </c>
      <c r="G98" s="100" t="str">
        <f>IF(Rozvaha!G98,Rozvaha!H98/Rozvaha!G98-1," ")</f>
        <v> </v>
      </c>
      <c r="H98" s="100" t="str">
        <f>IF(Rozvaha!H98,Rozvaha!I98/Rozvaha!H98-1," ")</f>
        <v> </v>
      </c>
      <c r="I98" s="100" t="str">
        <f>IF(Rozvaha!I98,Rozvaha!J98/Rozvaha!I98-1," ")</f>
        <v> </v>
      </c>
      <c r="J98" s="100" t="str">
        <f>IF(Rozvaha!J98,Rozvaha!K98/Rozvaha!J98-1," ")</f>
        <v> </v>
      </c>
    </row>
    <row r="99" spans="1:10" ht="12.75">
      <c r="A99" s="15" t="s">
        <v>55</v>
      </c>
      <c r="B99" s="16" t="s">
        <v>151</v>
      </c>
      <c r="C99" s="100" t="str">
        <f>IF(Rozvaha!C99,Rozvaha!D99/Rozvaha!C99-1," ")</f>
        <v> </v>
      </c>
      <c r="D99" s="100" t="str">
        <f>IF(Rozvaha!D99,Rozvaha!E99/Rozvaha!D99-1," ")</f>
        <v> </v>
      </c>
      <c r="E99" s="100" t="str">
        <f>IF(Rozvaha!E99,Rozvaha!F99/Rozvaha!E99-1," ")</f>
        <v> </v>
      </c>
      <c r="F99" s="100">
        <f>IF(Rozvaha!F99,Rozvaha!G99/Rozvaha!F99-1," ")</f>
        <v>-0.1513189036890077</v>
      </c>
      <c r="G99" s="100">
        <f>IF(Rozvaha!G99,Rozvaha!H99/Rozvaha!G99-1," ")</f>
        <v>-0.6061144764385108</v>
      </c>
      <c r="H99" s="100">
        <f>IF(Rozvaha!H99,Rozvaha!I99/Rozvaha!H99-1," ")</f>
        <v>-1</v>
      </c>
      <c r="I99" s="100" t="str">
        <f>IF(Rozvaha!I99,Rozvaha!J99/Rozvaha!I99-1," ")</f>
        <v> </v>
      </c>
      <c r="J99" s="100">
        <f>IF(Rozvaha!J99,Rozvaha!K99/Rozvaha!J99-1," ")</f>
        <v>-1</v>
      </c>
    </row>
    <row r="100" spans="1:10" ht="12.75">
      <c r="A100" s="15" t="s">
        <v>57</v>
      </c>
      <c r="B100" s="16" t="s">
        <v>152</v>
      </c>
      <c r="C100" s="100" t="str">
        <f>IF(Rozvaha!C100,Rozvaha!D100/Rozvaha!C100-1," ")</f>
        <v> </v>
      </c>
      <c r="D100" s="100" t="str">
        <f>IF(Rozvaha!D100,Rozvaha!E100/Rozvaha!D100-1," ")</f>
        <v> </v>
      </c>
      <c r="E100" s="100" t="str">
        <f>IF(Rozvaha!E100,Rozvaha!F100/Rozvaha!E100-1," ")</f>
        <v> </v>
      </c>
      <c r="F100" s="100">
        <f>IF(Rozvaha!F100,Rozvaha!G100/Rozvaha!F100-1," ")</f>
        <v>1.2296668269897042</v>
      </c>
      <c r="G100" s="100">
        <f>IF(Rozvaha!G100,Rozvaha!H100/Rozvaha!G100-1," ")</f>
        <v>-0.02980501698286353</v>
      </c>
      <c r="H100" s="100">
        <f>IF(Rozvaha!H100,Rozvaha!I100/Rozvaha!H100-1," ")</f>
        <v>0.06772146412972613</v>
      </c>
      <c r="I100" s="100">
        <f>IF(Rozvaha!I100,Rozvaha!J100/Rozvaha!I100-1," ")</f>
        <v>-0.11961514773435167</v>
      </c>
      <c r="J100" s="100">
        <f>IF(Rozvaha!J100,Rozvaha!K100/Rozvaha!J100-1," ")</f>
        <v>-0.3665565529047182</v>
      </c>
    </row>
    <row r="101" spans="1:10" ht="12.75">
      <c r="A101" s="25" t="s">
        <v>67</v>
      </c>
      <c r="B101" s="26" t="s">
        <v>153</v>
      </c>
      <c r="C101" s="74" t="str">
        <f>IF(Rozvaha!C101,Rozvaha!D101/Rozvaha!C101-1," ")</f>
        <v> </v>
      </c>
      <c r="D101" s="74" t="str">
        <f>IF(Rozvaha!D101,Rozvaha!E101/Rozvaha!D101-1," ")</f>
        <v> </v>
      </c>
      <c r="E101" s="74" t="str">
        <f>IF(Rozvaha!E101,Rozvaha!F101/Rozvaha!E101-1," ")</f>
        <v> </v>
      </c>
      <c r="F101" s="74">
        <f>IF(Rozvaha!F101,Rozvaha!G101/Rozvaha!F101-1," ")</f>
        <v>-0.2796406657323086</v>
      </c>
      <c r="G101" s="74">
        <f>IF(Rozvaha!G101,Rozvaha!H101/Rozvaha!G101-1," ")</f>
        <v>0.02731955747618109</v>
      </c>
      <c r="H101" s="74">
        <f>IF(Rozvaha!H101,Rozvaha!I101/Rozvaha!H101-1," ")</f>
        <v>-0.010961068633015936</v>
      </c>
      <c r="I101" s="74">
        <f>IF(Rozvaha!I101,Rozvaha!J101/Rozvaha!I101-1," ")</f>
        <v>-0.02201756295551327</v>
      </c>
      <c r="J101" s="74">
        <f>IF(Rozvaha!J101,Rozvaha!K101/Rozvaha!J101-1," ")</f>
        <v>-0.1228858952165629</v>
      </c>
    </row>
    <row r="102" spans="1:10" ht="12.75">
      <c r="A102" s="15" t="s">
        <v>51</v>
      </c>
      <c r="B102" s="16" t="s">
        <v>154</v>
      </c>
      <c r="C102" s="100" t="str">
        <f>IF(Rozvaha!C102,Rozvaha!D102/Rozvaha!C102-1," ")</f>
        <v> </v>
      </c>
      <c r="D102" s="100" t="str">
        <f>IF(Rozvaha!D102,Rozvaha!E102/Rozvaha!D102-1," ")</f>
        <v> </v>
      </c>
      <c r="E102" s="100" t="str">
        <f>IF(Rozvaha!E102,Rozvaha!F102/Rozvaha!E102-1," ")</f>
        <v> </v>
      </c>
      <c r="F102" s="100">
        <f>IF(Rozvaha!F102,Rozvaha!G102/Rozvaha!F102-1," ")</f>
        <v>-1</v>
      </c>
      <c r="G102" s="100" t="str">
        <f>IF(Rozvaha!G102,Rozvaha!H102/Rozvaha!G102-1," ")</f>
        <v> </v>
      </c>
      <c r="H102" s="100" t="str">
        <f>IF(Rozvaha!H102,Rozvaha!I102/Rozvaha!H102-1," ")</f>
        <v> </v>
      </c>
      <c r="I102" s="100" t="str">
        <f>IF(Rozvaha!I102,Rozvaha!J102/Rozvaha!I102-1," ")</f>
        <v> </v>
      </c>
      <c r="J102" s="100">
        <f>IF(Rozvaha!J102,Rozvaha!K102/Rozvaha!J102-1," ")</f>
        <v>-0.7537366759959507</v>
      </c>
    </row>
    <row r="103" spans="1:10" ht="12.75">
      <c r="A103" s="15" t="s">
        <v>53</v>
      </c>
      <c r="B103" s="16" t="s">
        <v>155</v>
      </c>
      <c r="C103" s="100" t="str">
        <f>IF(Rozvaha!C103,Rozvaha!D103/Rozvaha!C103-1," ")</f>
        <v> </v>
      </c>
      <c r="D103" s="100" t="str">
        <f>IF(Rozvaha!D103,Rozvaha!E103/Rozvaha!D103-1," ")</f>
        <v> </v>
      </c>
      <c r="E103" s="100" t="str">
        <f>IF(Rozvaha!E103,Rozvaha!F103/Rozvaha!E103-1," ")</f>
        <v> </v>
      </c>
      <c r="F103" s="100" t="str">
        <f>IF(Rozvaha!F103,Rozvaha!G103/Rozvaha!F103-1," ")</f>
        <v> </v>
      </c>
      <c r="G103" s="100" t="str">
        <f>IF(Rozvaha!G103,Rozvaha!H103/Rozvaha!G103-1," ")</f>
        <v> </v>
      </c>
      <c r="H103" s="100" t="str">
        <f>IF(Rozvaha!H103,Rozvaha!I103/Rozvaha!H103-1," ")</f>
        <v> </v>
      </c>
      <c r="I103" s="100" t="str">
        <f>IF(Rozvaha!I103,Rozvaha!J103/Rozvaha!I103-1," ")</f>
        <v> </v>
      </c>
      <c r="J103" s="100" t="str">
        <f>IF(Rozvaha!J103,Rozvaha!K103/Rozvaha!J103-1," ")</f>
        <v> </v>
      </c>
    </row>
    <row r="104" spans="1:10" ht="12.75">
      <c r="A104" s="15" t="s">
        <v>55</v>
      </c>
      <c r="B104" s="16" t="s">
        <v>156</v>
      </c>
      <c r="C104" s="100" t="str">
        <f>IF(Rozvaha!C104,Rozvaha!D104/Rozvaha!C104-1," ")</f>
        <v> </v>
      </c>
      <c r="D104" s="100" t="str">
        <f>IF(Rozvaha!D104,Rozvaha!E104/Rozvaha!D104-1," ")</f>
        <v> </v>
      </c>
      <c r="E104" s="100" t="str">
        <f>IF(Rozvaha!E104,Rozvaha!F104/Rozvaha!E104-1," ")</f>
        <v> </v>
      </c>
      <c r="F104" s="100" t="str">
        <f>IF(Rozvaha!F104,Rozvaha!G104/Rozvaha!F104-1," ")</f>
        <v> </v>
      </c>
      <c r="G104" s="100" t="str">
        <f>IF(Rozvaha!G104,Rozvaha!H104/Rozvaha!G104-1," ")</f>
        <v> </v>
      </c>
      <c r="H104" s="100" t="str">
        <f>IF(Rozvaha!H104,Rozvaha!I104/Rozvaha!H104-1," ")</f>
        <v> </v>
      </c>
      <c r="I104" s="100" t="str">
        <f>IF(Rozvaha!I104,Rozvaha!J104/Rozvaha!I104-1," ")</f>
        <v> </v>
      </c>
      <c r="J104" s="100" t="str">
        <f>IF(Rozvaha!J104,Rozvaha!K104/Rozvaha!J104-1," ")</f>
        <v> </v>
      </c>
    </row>
    <row r="105" spans="1:10" ht="12.75">
      <c r="A105" s="15" t="s">
        <v>57</v>
      </c>
      <c r="B105" s="16" t="s">
        <v>157</v>
      </c>
      <c r="C105" s="100" t="str">
        <f>IF(Rozvaha!C105,Rozvaha!D105/Rozvaha!C105-1," ")</f>
        <v> </v>
      </c>
      <c r="D105" s="100" t="str">
        <f>IF(Rozvaha!D105,Rozvaha!E105/Rozvaha!D105-1," ")</f>
        <v> </v>
      </c>
      <c r="E105" s="100" t="str">
        <f>IF(Rozvaha!E105,Rozvaha!F105/Rozvaha!E105-1," ")</f>
        <v> </v>
      </c>
      <c r="F105" s="100" t="str">
        <f>IF(Rozvaha!F105,Rozvaha!G105/Rozvaha!F105-1," ")</f>
        <v> </v>
      </c>
      <c r="G105" s="100" t="str">
        <f>IF(Rozvaha!G105,Rozvaha!H105/Rozvaha!G105-1," ")</f>
        <v> </v>
      </c>
      <c r="H105" s="100" t="str">
        <f>IF(Rozvaha!H105,Rozvaha!I105/Rozvaha!H105-1," ")</f>
        <v> </v>
      </c>
      <c r="I105" s="100" t="str">
        <f>IF(Rozvaha!I105,Rozvaha!J105/Rozvaha!I105-1," ")</f>
        <v> </v>
      </c>
      <c r="J105" s="100" t="str">
        <f>IF(Rozvaha!J105,Rozvaha!K105/Rozvaha!J105-1," ")</f>
        <v> </v>
      </c>
    </row>
    <row r="106" spans="1:10" ht="12.75">
      <c r="A106" s="15" t="s">
        <v>59</v>
      </c>
      <c r="B106" s="16" t="s">
        <v>158</v>
      </c>
      <c r="C106" s="100" t="str">
        <f>IF(Rozvaha!C106,Rozvaha!D106/Rozvaha!C106-1," ")</f>
        <v> </v>
      </c>
      <c r="D106" s="100" t="str">
        <f>IF(Rozvaha!D106,Rozvaha!E106/Rozvaha!D106-1," ")</f>
        <v> </v>
      </c>
      <c r="E106" s="100" t="str">
        <f>IF(Rozvaha!E106,Rozvaha!F106/Rozvaha!E106-1," ")</f>
        <v> </v>
      </c>
      <c r="F106" s="100" t="str">
        <f>IF(Rozvaha!F106,Rozvaha!G106/Rozvaha!F106-1," ")</f>
        <v> </v>
      </c>
      <c r="G106" s="100" t="str">
        <f>IF(Rozvaha!G106,Rozvaha!H106/Rozvaha!G106-1," ")</f>
        <v> </v>
      </c>
      <c r="H106" s="100" t="str">
        <f>IF(Rozvaha!H106,Rozvaha!I106/Rozvaha!H106-1," ")</f>
        <v> </v>
      </c>
      <c r="I106" s="100" t="str">
        <f>IF(Rozvaha!I106,Rozvaha!J106/Rozvaha!I106-1," ")</f>
        <v> </v>
      </c>
      <c r="J106" s="100" t="str">
        <f>IF(Rozvaha!J106,Rozvaha!K106/Rozvaha!J106-1," ")</f>
        <v> </v>
      </c>
    </row>
    <row r="107" spans="1:10" ht="12.75">
      <c r="A107" s="15" t="s">
        <v>61</v>
      </c>
      <c r="B107" s="16" t="s">
        <v>159</v>
      </c>
      <c r="C107" s="100" t="str">
        <f>IF(Rozvaha!C107,Rozvaha!D107/Rozvaha!C107-1," ")</f>
        <v> </v>
      </c>
      <c r="D107" s="100" t="str">
        <f>IF(Rozvaha!D107,Rozvaha!E107/Rozvaha!D107-1," ")</f>
        <v> </v>
      </c>
      <c r="E107" s="100" t="str">
        <f>IF(Rozvaha!E107,Rozvaha!F107/Rozvaha!E107-1," ")</f>
        <v> </v>
      </c>
      <c r="F107" s="100" t="str">
        <f>IF(Rozvaha!F107,Rozvaha!G107/Rozvaha!F107-1," ")</f>
        <v> </v>
      </c>
      <c r="G107" s="100" t="str">
        <f>IF(Rozvaha!G107,Rozvaha!H107/Rozvaha!G107-1," ")</f>
        <v> </v>
      </c>
      <c r="H107" s="100" t="str">
        <f>IF(Rozvaha!H107,Rozvaha!I107/Rozvaha!H107-1," ")</f>
        <v> </v>
      </c>
      <c r="I107" s="100" t="str">
        <f>IF(Rozvaha!I107,Rozvaha!J107/Rozvaha!I107-1," ")</f>
        <v> </v>
      </c>
      <c r="J107" s="100" t="str">
        <f>IF(Rozvaha!J107,Rozvaha!K107/Rozvaha!J107-1," ")</f>
        <v> </v>
      </c>
    </row>
    <row r="108" spans="1:10" ht="12.75">
      <c r="A108" s="15" t="s">
        <v>63</v>
      </c>
      <c r="B108" s="16" t="s">
        <v>160</v>
      </c>
      <c r="C108" s="100" t="str">
        <f>IF(Rozvaha!C108,Rozvaha!D108/Rozvaha!C108-1," ")</f>
        <v> </v>
      </c>
      <c r="D108" s="100" t="str">
        <f>IF(Rozvaha!D108,Rozvaha!E108/Rozvaha!D108-1," ")</f>
        <v> </v>
      </c>
      <c r="E108" s="100" t="str">
        <f>IF(Rozvaha!E108,Rozvaha!F108/Rozvaha!E108-1," ")</f>
        <v> </v>
      </c>
      <c r="F108" s="100" t="str">
        <f>IF(Rozvaha!F108,Rozvaha!G108/Rozvaha!F108-1," ")</f>
        <v> </v>
      </c>
      <c r="G108" s="100" t="str">
        <f>IF(Rozvaha!G108,Rozvaha!H108/Rozvaha!G108-1," ")</f>
        <v> </v>
      </c>
      <c r="H108" s="100" t="str">
        <f>IF(Rozvaha!H108,Rozvaha!I108/Rozvaha!H108-1," ")</f>
        <v> </v>
      </c>
      <c r="I108" s="100" t="str">
        <f>IF(Rozvaha!I108,Rozvaha!J108/Rozvaha!I108-1," ")</f>
        <v> </v>
      </c>
      <c r="J108" s="100" t="str">
        <f>IF(Rozvaha!J108,Rozvaha!K108/Rozvaha!J108-1," ")</f>
        <v> </v>
      </c>
    </row>
    <row r="109" spans="1:10" ht="12.75">
      <c r="A109" s="15" t="s">
        <v>65</v>
      </c>
      <c r="B109" s="16" t="s">
        <v>161</v>
      </c>
      <c r="C109" s="100" t="str">
        <f>IF(Rozvaha!C109,Rozvaha!D109/Rozvaha!C109-1," ")</f>
        <v> </v>
      </c>
      <c r="D109" s="100" t="str">
        <f>IF(Rozvaha!D109,Rozvaha!E109/Rozvaha!D109-1," ")</f>
        <v> </v>
      </c>
      <c r="E109" s="100" t="str">
        <f>IF(Rozvaha!E109,Rozvaha!F109/Rozvaha!E109-1," ")</f>
        <v> </v>
      </c>
      <c r="F109" s="100" t="str">
        <f>IF(Rozvaha!F109,Rozvaha!G109/Rozvaha!F109-1," ")</f>
        <v> </v>
      </c>
      <c r="G109" s="100" t="str">
        <f>IF(Rozvaha!G109,Rozvaha!H109/Rozvaha!G109-1," ")</f>
        <v> </v>
      </c>
      <c r="H109" s="100" t="str">
        <f>IF(Rozvaha!H109,Rozvaha!I109/Rozvaha!H109-1," ")</f>
        <v> </v>
      </c>
      <c r="I109" s="100" t="str">
        <f>IF(Rozvaha!I109,Rozvaha!J109/Rozvaha!I109-1," ")</f>
        <v> </v>
      </c>
      <c r="J109" s="100" t="str">
        <f>IF(Rozvaha!J109,Rozvaha!K109/Rozvaha!J109-1," ")</f>
        <v> </v>
      </c>
    </row>
    <row r="110" spans="1:10" ht="12.75">
      <c r="A110" s="15" t="s">
        <v>77</v>
      </c>
      <c r="B110" s="16" t="s">
        <v>162</v>
      </c>
      <c r="C110" s="100" t="str">
        <f>IF(Rozvaha!C110,Rozvaha!D110/Rozvaha!C110-1," ")</f>
        <v> </v>
      </c>
      <c r="D110" s="100" t="str">
        <f>IF(Rozvaha!D110,Rozvaha!E110/Rozvaha!D110-1," ")</f>
        <v> </v>
      </c>
      <c r="E110" s="100" t="str">
        <f>IF(Rozvaha!E110,Rozvaha!F110/Rozvaha!E110-1," ")</f>
        <v> </v>
      </c>
      <c r="F110" s="100">
        <f>IF(Rozvaha!F110,Rozvaha!G110/Rozvaha!F110-1," ")</f>
        <v>-0.444033183883335</v>
      </c>
      <c r="G110" s="100">
        <f>IF(Rozvaha!G110,Rozvaha!H110/Rozvaha!G110-1," ")</f>
        <v>0.9169735314693379</v>
      </c>
      <c r="H110" s="100">
        <f>IF(Rozvaha!H110,Rozvaha!I110/Rozvaha!H110-1," ")</f>
        <v>-0.2873659557744287</v>
      </c>
      <c r="I110" s="100">
        <f>IF(Rozvaha!I110,Rozvaha!J110/Rozvaha!I110-1," ")</f>
        <v>-0.3140274956246729</v>
      </c>
      <c r="J110" s="100">
        <f>IF(Rozvaha!J110,Rozvaha!K110/Rozvaha!J110-1," ")</f>
        <v>-0.015890334541994178</v>
      </c>
    </row>
    <row r="111" spans="1:10" ht="12.75">
      <c r="A111" s="15" t="s">
        <v>163</v>
      </c>
      <c r="B111" s="16" t="s">
        <v>164</v>
      </c>
      <c r="C111" s="100" t="str">
        <f>IF(Rozvaha!C111,Rozvaha!D111/Rozvaha!C111-1," ")</f>
        <v> </v>
      </c>
      <c r="D111" s="100" t="str">
        <f>IF(Rozvaha!D111,Rozvaha!E111/Rozvaha!D111-1," ")</f>
        <v> </v>
      </c>
      <c r="E111" s="100" t="str">
        <f>IF(Rozvaha!E111,Rozvaha!F111/Rozvaha!E111-1," ")</f>
        <v> </v>
      </c>
      <c r="F111" s="100">
        <f>IF(Rozvaha!F111,Rozvaha!G111/Rozvaha!F111-1," ")</f>
        <v>-0.26074234325205214</v>
      </c>
      <c r="G111" s="100">
        <f>IF(Rozvaha!G111,Rozvaha!H111/Rozvaha!G111-1," ")</f>
        <v>-0.049266306343986654</v>
      </c>
      <c r="H111" s="100">
        <f>IF(Rozvaha!H111,Rozvaha!I111/Rozvaha!H111-1," ")</f>
        <v>0.03701563891079629</v>
      </c>
      <c r="I111" s="100">
        <f>IF(Rozvaha!I111,Rozvaha!K111/Rozvaha!I111-1," ")</f>
        <v>-0.12595366045861622</v>
      </c>
      <c r="J111" s="100" t="e">
        <f>IF(Rozvaha!K111,Rozvaha!#REF!/Rozvaha!K111-1," ")</f>
        <v>#REF!</v>
      </c>
    </row>
    <row r="112" spans="1:10" ht="12.75">
      <c r="A112" s="25" t="s">
        <v>79</v>
      </c>
      <c r="B112" s="26" t="s">
        <v>2</v>
      </c>
      <c r="C112" s="74" t="str">
        <f>IF(Rozvaha!C112,Rozvaha!D112/Rozvaha!C112-1," ")</f>
        <v> </v>
      </c>
      <c r="D112" s="74" t="str">
        <f>IF(Rozvaha!D112,Rozvaha!E112/Rozvaha!D112-1," ")</f>
        <v> </v>
      </c>
      <c r="E112" s="74" t="str">
        <f>IF(Rozvaha!E112,Rozvaha!F112/Rozvaha!E112-1," ")</f>
        <v> </v>
      </c>
      <c r="F112" s="74">
        <f>IF(Rozvaha!F112,Rozvaha!G112/Rozvaha!F112-1," ")</f>
        <v>0.02162251972440865</v>
      </c>
      <c r="G112" s="74">
        <f>IF(Rozvaha!G112,Rozvaha!H112/Rozvaha!G112-1," ")</f>
        <v>-0.007531445218781019</v>
      </c>
      <c r="H112" s="74">
        <f>IF(Rozvaha!H112,Rozvaha!I112/Rozvaha!H112-1," ")</f>
        <v>0.2040824609421572</v>
      </c>
      <c r="I112" s="74">
        <f>IF(Rozvaha!I112,Rozvaha!J112/Rozvaha!I112-1," ")</f>
        <v>0.7238964601191968</v>
      </c>
      <c r="J112" s="74">
        <f>IF(Rozvaha!J112,Rozvaha!K112/Rozvaha!J112-1," ")</f>
        <v>-0.39669727506250807</v>
      </c>
    </row>
    <row r="113" spans="1:10" ht="12.75">
      <c r="A113" s="15" t="s">
        <v>51</v>
      </c>
      <c r="B113" s="16" t="s">
        <v>165</v>
      </c>
      <c r="C113" s="100" t="str">
        <f>IF(Rozvaha!C113,Rozvaha!D113/Rozvaha!C113-1," ")</f>
        <v> </v>
      </c>
      <c r="D113" s="100" t="str">
        <f>IF(Rozvaha!D113,Rozvaha!E113/Rozvaha!D113-1," ")</f>
        <v> </v>
      </c>
      <c r="E113" s="100" t="str">
        <f>IF(Rozvaha!E113,Rozvaha!F113/Rozvaha!E113-1," ")</f>
        <v> </v>
      </c>
      <c r="F113" s="100">
        <f>IF(Rozvaha!F113,Rozvaha!G113/Rozvaha!F113-1," ")</f>
        <v>-0.00040717456081096337</v>
      </c>
      <c r="G113" s="100">
        <f>IF(Rozvaha!G113,Rozvaha!H113/Rozvaha!G113-1," ")</f>
        <v>0.04126057867215316</v>
      </c>
      <c r="H113" s="100">
        <f>IF(Rozvaha!H113,Rozvaha!I113/Rozvaha!H113-1," ")</f>
        <v>0.2838574043676956</v>
      </c>
      <c r="I113" s="100">
        <f>IF(Rozvaha!I113,Rozvaha!J113/Rozvaha!I113-1," ")</f>
        <v>0.018843713631996994</v>
      </c>
      <c r="J113" s="100">
        <f>IF(Rozvaha!J113,Rozvaha!K113/Rozvaha!J113-1," ")</f>
        <v>-0.033380996917213746</v>
      </c>
    </row>
    <row r="114" spans="1:10" ht="12.75">
      <c r="A114" s="15" t="s">
        <v>53</v>
      </c>
      <c r="B114" s="16" t="s">
        <v>166</v>
      </c>
      <c r="C114" s="100" t="str">
        <f>IF(Rozvaha!C114,Rozvaha!D114/Rozvaha!C114-1," ")</f>
        <v> </v>
      </c>
      <c r="D114" s="100" t="str">
        <f>IF(Rozvaha!D114,Rozvaha!E114/Rozvaha!D114-1," ")</f>
        <v> </v>
      </c>
      <c r="E114" s="100" t="str">
        <f>IF(Rozvaha!E114,Rozvaha!F114/Rozvaha!E114-1," ")</f>
        <v> </v>
      </c>
      <c r="F114" s="100" t="str">
        <f>IF(Rozvaha!F114,Rozvaha!G114/Rozvaha!F114-1," ")</f>
        <v> </v>
      </c>
      <c r="G114" s="100" t="str">
        <f>IF(Rozvaha!G114,Rozvaha!H114/Rozvaha!G114-1," ")</f>
        <v> </v>
      </c>
      <c r="H114" s="100" t="str">
        <f>IF(Rozvaha!H114,Rozvaha!I114/Rozvaha!H114-1," ")</f>
        <v> </v>
      </c>
      <c r="I114" s="100" t="str">
        <f>IF(Rozvaha!I114,Rozvaha!J114/Rozvaha!I114-1," ")</f>
        <v> </v>
      </c>
      <c r="J114" s="100">
        <f>IF(Rozvaha!J114,Rozvaha!K114/Rozvaha!J114-1," ")</f>
        <v>-1</v>
      </c>
    </row>
    <row r="115" spans="1:10" ht="12.75">
      <c r="A115" s="15" t="s">
        <v>55</v>
      </c>
      <c r="B115" s="16" t="s">
        <v>167</v>
      </c>
      <c r="C115" s="100" t="str">
        <f>IF(Rozvaha!C115,Rozvaha!D115/Rozvaha!C115-1," ")</f>
        <v> </v>
      </c>
      <c r="D115" s="100" t="str">
        <f>IF(Rozvaha!D115,Rozvaha!E115/Rozvaha!D115-1," ")</f>
        <v> </v>
      </c>
      <c r="E115" s="100" t="str">
        <f>IF(Rozvaha!E115,Rozvaha!F115/Rozvaha!E115-1," ")</f>
        <v> </v>
      </c>
      <c r="F115" s="100" t="str">
        <f>IF(Rozvaha!F115,Rozvaha!G115/Rozvaha!F115-1," ")</f>
        <v> </v>
      </c>
      <c r="G115" s="100" t="str">
        <f>IF(Rozvaha!G115,Rozvaha!H115/Rozvaha!G115-1," ")</f>
        <v> </v>
      </c>
      <c r="H115" s="100" t="str">
        <f>IF(Rozvaha!H115,Rozvaha!I115/Rozvaha!H115-1," ")</f>
        <v> </v>
      </c>
      <c r="I115" s="100" t="str">
        <f>IF(Rozvaha!I115,Rozvaha!J115/Rozvaha!I115-1," ")</f>
        <v> </v>
      </c>
      <c r="J115" s="100" t="str">
        <f>IF(Rozvaha!J115,Rozvaha!K115/Rozvaha!J115-1," ")</f>
        <v> </v>
      </c>
    </row>
    <row r="116" spans="1:10" ht="12.75">
      <c r="A116" s="15" t="s">
        <v>57</v>
      </c>
      <c r="B116" s="16" t="s">
        <v>157</v>
      </c>
      <c r="C116" s="100" t="str">
        <f>IF(Rozvaha!C116,Rozvaha!D116/Rozvaha!C116-1," ")</f>
        <v> </v>
      </c>
      <c r="D116" s="100" t="str">
        <f>IF(Rozvaha!D116,Rozvaha!E116/Rozvaha!D116-1," ")</f>
        <v> </v>
      </c>
      <c r="E116" s="100" t="str">
        <f>IF(Rozvaha!E116,Rozvaha!F116/Rozvaha!E116-1," ")</f>
        <v> </v>
      </c>
      <c r="F116" s="100">
        <f>IF(Rozvaha!F116,Rozvaha!G116/Rozvaha!F116-1," ")</f>
        <v>-0.8518892666342885</v>
      </c>
      <c r="G116" s="100">
        <f>IF(Rozvaha!G116,Rozvaha!H116/Rozvaha!G116-1," ")</f>
        <v>0.16697271773347322</v>
      </c>
      <c r="H116" s="100">
        <f>IF(Rozvaha!H116,Rozvaha!I116/Rozvaha!H116-1," ")</f>
        <v>0.11071147577835228</v>
      </c>
      <c r="I116" s="100">
        <f>IF(Rozvaha!I116,Rozvaha!J116/Rozvaha!I116-1," ")</f>
        <v>-0.0452337583485124</v>
      </c>
      <c r="J116" s="100">
        <f>IF(Rozvaha!J116,Rozvaha!K116/Rozvaha!J116-1," ")</f>
        <v>-0.024059353471118206</v>
      </c>
    </row>
    <row r="117" spans="1:10" ht="12.75">
      <c r="A117" s="15" t="s">
        <v>59</v>
      </c>
      <c r="B117" s="16" t="s">
        <v>168</v>
      </c>
      <c r="C117" s="100" t="str">
        <f>IF(Rozvaha!C117,Rozvaha!D117/Rozvaha!C117-1," ")</f>
        <v> </v>
      </c>
      <c r="D117" s="100" t="str">
        <f>IF(Rozvaha!D117,Rozvaha!E117/Rozvaha!D117-1," ")</f>
        <v> </v>
      </c>
      <c r="E117" s="100" t="str">
        <f>IF(Rozvaha!E117,Rozvaha!F117/Rozvaha!E117-1," ")</f>
        <v> </v>
      </c>
      <c r="F117" s="100">
        <f>IF(Rozvaha!F117,Rozvaha!G117/Rozvaha!F117-1," ")</f>
        <v>0.05265183588638278</v>
      </c>
      <c r="G117" s="100">
        <f>IF(Rozvaha!G117,Rozvaha!H117/Rozvaha!G117-1," ")</f>
        <v>0.1770201096892139</v>
      </c>
      <c r="H117" s="100">
        <f>IF(Rozvaha!H117,Rozvaha!I117/Rozvaha!H117-1," ")</f>
        <v>0.1370548126058122</v>
      </c>
      <c r="I117" s="100">
        <f>IF(Rozvaha!I117,Rozvaha!J117/Rozvaha!I117-1," ")</f>
        <v>-0.1150026636797028</v>
      </c>
      <c r="J117" s="100">
        <f>IF(Rozvaha!J117,Rozvaha!K117/Rozvaha!J117-1," ")</f>
        <v>0.03861826264122992</v>
      </c>
    </row>
    <row r="118" spans="1:10" ht="12.75">
      <c r="A118" s="15" t="s">
        <v>61</v>
      </c>
      <c r="B118" s="16" t="s">
        <v>169</v>
      </c>
      <c r="C118" s="100" t="str">
        <f>IF(Rozvaha!C118,Rozvaha!D118/Rozvaha!C118-1," ")</f>
        <v> </v>
      </c>
      <c r="D118" s="100" t="str">
        <f>IF(Rozvaha!D118,Rozvaha!E118/Rozvaha!D118-1," ")</f>
        <v> </v>
      </c>
      <c r="E118" s="100" t="str">
        <f>IF(Rozvaha!E118,Rozvaha!F118/Rozvaha!E118-1," ")</f>
        <v> </v>
      </c>
      <c r="F118" s="100">
        <f>IF(Rozvaha!F118,Rozvaha!G118/Rozvaha!F118-1," ")</f>
        <v>0.176817805850064</v>
      </c>
      <c r="G118" s="100">
        <f>IF(Rozvaha!G118,Rozvaha!H118/Rozvaha!G118-1," ")</f>
        <v>0.12267978658828782</v>
      </c>
      <c r="H118" s="100">
        <f>IF(Rozvaha!H118,Rozvaha!I118/Rozvaha!H118-1," ")</f>
        <v>-0.046868330440226535</v>
      </c>
      <c r="I118" s="100">
        <f>IF(Rozvaha!I118,Rozvaha!J118/Rozvaha!I118-1," ")</f>
        <v>0.10566071535200328</v>
      </c>
      <c r="J118" s="100">
        <f>IF(Rozvaha!J118,Rozvaha!K118/Rozvaha!J118-1," ")</f>
        <v>0.05241271298571548</v>
      </c>
    </row>
    <row r="119" spans="1:10" ht="12.75">
      <c r="A119" s="15" t="s">
        <v>63</v>
      </c>
      <c r="B119" s="16" t="s">
        <v>170</v>
      </c>
      <c r="C119" s="100" t="str">
        <f>IF(Rozvaha!C119,Rozvaha!D119/Rozvaha!C119-1," ")</f>
        <v> </v>
      </c>
      <c r="D119" s="100" t="str">
        <f>IF(Rozvaha!D119,Rozvaha!E119/Rozvaha!D119-1," ")</f>
        <v> </v>
      </c>
      <c r="E119" s="100" t="str">
        <f>IF(Rozvaha!E119,Rozvaha!F119/Rozvaha!E119-1," ")</f>
        <v> </v>
      </c>
      <c r="F119" s="100">
        <f>IF(Rozvaha!F119,Rozvaha!G119/Rozvaha!F119-1," ")</f>
        <v>-0.009888807997012639</v>
      </c>
      <c r="G119" s="100">
        <f>IF(Rozvaha!G119,Rozvaha!H119/Rozvaha!G119-1," ")</f>
        <v>-0.10202736068678475</v>
      </c>
      <c r="H119" s="100">
        <f>IF(Rozvaha!H119,Rozvaha!I119/Rozvaha!H119-1," ")</f>
        <v>0.25644271879862823</v>
      </c>
      <c r="I119" s="100">
        <f>IF(Rozvaha!I119,Rozvaha!J119/Rozvaha!I119-1," ")</f>
        <v>-0.40983728771168715</v>
      </c>
      <c r="J119" s="100">
        <f>IF(Rozvaha!J119,Rozvaha!K119/Rozvaha!J119-1," ")</f>
        <v>0.23363012163566355</v>
      </c>
    </row>
    <row r="120" spans="1:10" ht="12.75">
      <c r="A120" s="15" t="s">
        <v>65</v>
      </c>
      <c r="B120" s="16" t="s">
        <v>158</v>
      </c>
      <c r="C120" s="100" t="str">
        <f>IF(Rozvaha!C120,Rozvaha!D120/Rozvaha!C120-1," ")</f>
        <v> </v>
      </c>
      <c r="D120" s="100" t="str">
        <f>IF(Rozvaha!D120,Rozvaha!E120/Rozvaha!D120-1," ")</f>
        <v> </v>
      </c>
      <c r="E120" s="100" t="str">
        <f>IF(Rozvaha!E120,Rozvaha!F120/Rozvaha!E120-1," ")</f>
        <v> </v>
      </c>
      <c r="F120" s="100" t="str">
        <f>IF(Rozvaha!F120,Rozvaha!G120/Rozvaha!F120-1," ")</f>
        <v> </v>
      </c>
      <c r="G120" s="100" t="str">
        <f>IF(Rozvaha!G120,Rozvaha!H120/Rozvaha!G120-1," ")</f>
        <v> </v>
      </c>
      <c r="H120" s="100" t="str">
        <f>IF(Rozvaha!H120,Rozvaha!I120/Rozvaha!H120-1," ")</f>
        <v> </v>
      </c>
      <c r="I120" s="100" t="str">
        <f>IF(Rozvaha!I120,Rozvaha!J120/Rozvaha!I120-1," ")</f>
        <v> </v>
      </c>
      <c r="J120" s="100" t="str">
        <f>IF(Rozvaha!J120,Rozvaha!K120/Rozvaha!J120-1," ")</f>
        <v> </v>
      </c>
    </row>
    <row r="121" spans="1:10" ht="12.75">
      <c r="A121" s="15" t="s">
        <v>77</v>
      </c>
      <c r="B121" s="16" t="s">
        <v>159</v>
      </c>
      <c r="C121" s="100" t="str">
        <f>IF(Rozvaha!C121,Rozvaha!D121/Rozvaha!C121-1," ")</f>
        <v> </v>
      </c>
      <c r="D121" s="100" t="str">
        <f>IF(Rozvaha!D121,Rozvaha!E121/Rozvaha!D121-1," ")</f>
        <v> </v>
      </c>
      <c r="E121" s="100" t="str">
        <f>IF(Rozvaha!E121,Rozvaha!F121/Rozvaha!E121-1," ")</f>
        <v> </v>
      </c>
      <c r="F121" s="100" t="str">
        <f>IF(Rozvaha!F121,Rozvaha!G121/Rozvaha!F121-1," ")</f>
        <v> </v>
      </c>
      <c r="G121" s="100" t="str">
        <f>IF(Rozvaha!G121,Rozvaha!H121/Rozvaha!G121-1," ")</f>
        <v> </v>
      </c>
      <c r="H121" s="100" t="str">
        <f>IF(Rozvaha!H121,Rozvaha!I121/Rozvaha!H121-1," ")</f>
        <v> </v>
      </c>
      <c r="I121" s="100" t="str">
        <f>IF(Rozvaha!I121,Rozvaha!J121/Rozvaha!I121-1," ")</f>
        <v> </v>
      </c>
      <c r="J121" s="100" t="str">
        <f>IF(Rozvaha!J121,Rozvaha!K121/Rozvaha!J121-1," ")</f>
        <v> </v>
      </c>
    </row>
    <row r="122" spans="1:10" ht="12.75">
      <c r="A122" s="15" t="s">
        <v>163</v>
      </c>
      <c r="B122" s="16" t="s">
        <v>161</v>
      </c>
      <c r="C122" s="100" t="str">
        <f>IF(Rozvaha!C122,Rozvaha!D122/Rozvaha!C122-1," ")</f>
        <v> </v>
      </c>
      <c r="D122" s="100" t="str">
        <f>IF(Rozvaha!D122,Rozvaha!E122/Rozvaha!D122-1," ")</f>
        <v> </v>
      </c>
      <c r="E122" s="100" t="str">
        <f>IF(Rozvaha!E122,Rozvaha!F122/Rozvaha!E122-1," ")</f>
        <v> </v>
      </c>
      <c r="F122" s="100">
        <f>IF(Rozvaha!F122,Rozvaha!G122/Rozvaha!F122-1," ")</f>
        <v>0.17860168773511376</v>
      </c>
      <c r="G122" s="100">
        <f>IF(Rozvaha!G122,Rozvaha!H122/Rozvaha!G122-1," ")</f>
        <v>-0.05726306179371421</v>
      </c>
      <c r="H122" s="100">
        <f>IF(Rozvaha!H122,Rozvaha!I122/Rozvaha!H122-1," ")</f>
        <v>0.03817610266714189</v>
      </c>
      <c r="I122" s="100">
        <f>IF(Rozvaha!I122,Rozvaha!J122/Rozvaha!I122-1," ")</f>
        <v>0.5539400839155704</v>
      </c>
      <c r="J122" s="100">
        <f>IF(Rozvaha!J122,Rozvaha!K122/Rozvaha!J122-1," ")</f>
        <v>-0.158380087631814</v>
      </c>
    </row>
    <row r="123" spans="1:10" ht="12.75">
      <c r="A123" s="15" t="s">
        <v>171</v>
      </c>
      <c r="B123" s="16" t="s">
        <v>162</v>
      </c>
      <c r="C123" s="100" t="str">
        <f>IF(Rozvaha!C123,Rozvaha!D123/Rozvaha!C123-1," ")</f>
        <v> </v>
      </c>
      <c r="D123" s="100" t="str">
        <f>IF(Rozvaha!D123,Rozvaha!E123/Rozvaha!D123-1," ")</f>
        <v> </v>
      </c>
      <c r="E123" s="100" t="str">
        <f>IF(Rozvaha!E123,Rozvaha!F123/Rozvaha!E123-1," ")</f>
        <v> </v>
      </c>
      <c r="F123" s="100">
        <f>IF(Rozvaha!F123,Rozvaha!G123/Rozvaha!F123-1," ")</f>
        <v>-0.40318242940385474</v>
      </c>
      <c r="G123" s="100">
        <f>IF(Rozvaha!G123,Rozvaha!H123/Rozvaha!G123-1," ")</f>
        <v>-0.03604956815621485</v>
      </c>
      <c r="H123" s="100">
        <f>IF(Rozvaha!H123,Rozvaha!I123/Rozvaha!H123-1," ")</f>
        <v>1.57654850019478</v>
      </c>
      <c r="I123" s="100">
        <f>IF(Rozvaha!I123,Rozvaha!J123/Rozvaha!I123-1," ")</f>
        <v>10.259449652252798</v>
      </c>
      <c r="J123" s="100">
        <f>IF(Rozvaha!J123,Rozvaha!K123/Rozvaha!J123-1," ")</f>
        <v>-0.09034510541157514</v>
      </c>
    </row>
    <row r="124" spans="1:10" ht="12.75">
      <c r="A124" s="25" t="s">
        <v>172</v>
      </c>
      <c r="B124" s="26" t="s">
        <v>173</v>
      </c>
      <c r="C124" s="74" t="str">
        <f>IF(Rozvaha!C124,Rozvaha!D124/Rozvaha!C124-1," ")</f>
        <v> </v>
      </c>
      <c r="D124" s="74" t="str">
        <f>IF(Rozvaha!D124,Rozvaha!E124/Rozvaha!D124-1," ")</f>
        <v> </v>
      </c>
      <c r="E124" s="74" t="str">
        <f>IF(Rozvaha!E124,Rozvaha!F124/Rozvaha!E124-1," ")</f>
        <v> </v>
      </c>
      <c r="F124" s="74">
        <f>IF(Rozvaha!F124,Rozvaha!G124/Rozvaha!F124-1," ")</f>
        <v>-0.1635114355231143</v>
      </c>
      <c r="G124" s="74">
        <f>IF(Rozvaha!G124,Rozvaha!H124/Rozvaha!G124-1," ")</f>
        <v>-0.029742568866260588</v>
      </c>
      <c r="H124" s="74">
        <f>IF(Rozvaha!H124,Rozvaha!I124/Rozvaha!H124-1," ")</f>
        <v>-0.40325879257034625</v>
      </c>
      <c r="I124" s="74">
        <f>IF(Rozvaha!I124,Rozvaha!J124/Rozvaha!I124-1," ")</f>
        <v>-0.5779886845799017</v>
      </c>
      <c r="J124" s="74">
        <f>IF(Rozvaha!J124,Rozvaha!K124/Rozvaha!J124-1," ")</f>
        <v>1.889618088705511</v>
      </c>
    </row>
    <row r="125" spans="1:10" ht="12.75">
      <c r="A125" s="15" t="s">
        <v>51</v>
      </c>
      <c r="B125" s="16" t="s">
        <v>174</v>
      </c>
      <c r="C125" s="100" t="str">
        <f>IF(Rozvaha!C125,Rozvaha!D125/Rozvaha!C125-1," ")</f>
        <v> </v>
      </c>
      <c r="D125" s="100" t="str">
        <f>IF(Rozvaha!D125,Rozvaha!E125/Rozvaha!D125-1," ")</f>
        <v> </v>
      </c>
      <c r="E125" s="100" t="str">
        <f>IF(Rozvaha!E125,Rozvaha!F125/Rozvaha!E125-1," ")</f>
        <v> </v>
      </c>
      <c r="F125" s="100">
        <f>IF(Rozvaha!F125,Rozvaha!G125/Rozvaha!F125-1," ")</f>
        <v>-0.4000000933333395</v>
      </c>
      <c r="G125" s="100">
        <f>IF(Rozvaha!G125,Rozvaha!H125/Rozvaha!G125-1," ")</f>
        <v>-0.6666669259259835</v>
      </c>
      <c r="H125" s="100">
        <f>IF(Rozvaha!H125,Rozvaha!I125/Rozvaha!H125-1," ")</f>
        <v>-1</v>
      </c>
      <c r="I125" s="100" t="str">
        <f>IF(Rozvaha!I125,Rozvaha!J125/Rozvaha!I125-1," ")</f>
        <v> </v>
      </c>
      <c r="J125" s="100" t="str">
        <f>IF(Rozvaha!J125,Rozvaha!K125/Rozvaha!J125-1," ")</f>
        <v> </v>
      </c>
    </row>
    <row r="126" spans="1:10" ht="12.75">
      <c r="A126" s="15" t="s">
        <v>53</v>
      </c>
      <c r="B126" s="16" t="s">
        <v>175</v>
      </c>
      <c r="C126" s="100" t="str">
        <f>IF(Rozvaha!C126,Rozvaha!D126/Rozvaha!C126-1," ")</f>
        <v> </v>
      </c>
      <c r="D126" s="100" t="str">
        <f>IF(Rozvaha!D126,Rozvaha!E126/Rozvaha!D126-1," ")</f>
        <v> </v>
      </c>
      <c r="E126" s="100" t="str">
        <f>IF(Rozvaha!E126,Rozvaha!F126/Rozvaha!E126-1," ")</f>
        <v> </v>
      </c>
      <c r="F126" s="100">
        <f>IF(Rozvaha!F126,Rozvaha!G126/Rozvaha!F126-1," ")</f>
        <v>0.09410144559902345</v>
      </c>
      <c r="G126" s="100">
        <f>IF(Rozvaha!G126,Rozvaha!H126/Rozvaha!G126-1," ")</f>
        <v>0.35074345314261235</v>
      </c>
      <c r="H126" s="100">
        <f>IF(Rozvaha!H126,Rozvaha!I126/Rozvaha!H126-1," ")</f>
        <v>-0.3152872080939947</v>
      </c>
      <c r="I126" s="100">
        <f>IF(Rozvaha!I126,Rozvaha!J126/Rozvaha!I126-1," ")</f>
        <v>-0.5779886845799017</v>
      </c>
      <c r="J126" s="100">
        <f>IF(Rozvaha!J126,Rozvaha!K126/Rozvaha!J126-1," ")</f>
        <v>1.889618088705511</v>
      </c>
    </row>
    <row r="127" spans="1:10" ht="12.75">
      <c r="A127" s="15" t="s">
        <v>55</v>
      </c>
      <c r="B127" s="16" t="s">
        <v>176</v>
      </c>
      <c r="C127" s="100" t="str">
        <f>IF(Rozvaha!C127,Rozvaha!D127/Rozvaha!C127-1," ")</f>
        <v> </v>
      </c>
      <c r="D127" s="100" t="str">
        <f>IF(Rozvaha!D127,Rozvaha!E127/Rozvaha!D127-1," ")</f>
        <v> </v>
      </c>
      <c r="E127" s="100" t="str">
        <f>IF(Rozvaha!E127,Rozvaha!F127/Rozvaha!E127-1," ")</f>
        <v> </v>
      </c>
      <c r="F127" s="100" t="str">
        <f>IF(Rozvaha!F127,Rozvaha!G127/Rozvaha!F127-1," ")</f>
        <v> </v>
      </c>
      <c r="G127" s="100" t="str">
        <f>IF(Rozvaha!G127,Rozvaha!H127/Rozvaha!G127-1," ")</f>
        <v> </v>
      </c>
      <c r="H127" s="100" t="str">
        <f>IF(Rozvaha!H127,Rozvaha!I127/Rozvaha!H127-1," ")</f>
        <v> </v>
      </c>
      <c r="I127" s="100" t="str">
        <f>IF(Rozvaha!I127,Rozvaha!J127/Rozvaha!I127-1," ")</f>
        <v> </v>
      </c>
      <c r="J127" s="100" t="str">
        <f>IF(Rozvaha!J127,Rozvaha!K127/Rozvaha!J127-1," ")</f>
        <v> </v>
      </c>
    </row>
    <row r="128" spans="1:10" ht="12.75">
      <c r="A128" s="22" t="s">
        <v>89</v>
      </c>
      <c r="B128" s="23" t="s">
        <v>177</v>
      </c>
      <c r="C128" s="73" t="str">
        <f>IF(Rozvaha!C128,Rozvaha!D128/Rozvaha!C128-1," ")</f>
        <v> </v>
      </c>
      <c r="D128" s="73" t="str">
        <f>IF(Rozvaha!D128,Rozvaha!E128/Rozvaha!D128-1," ")</f>
        <v> </v>
      </c>
      <c r="E128" s="73" t="str">
        <f>IF(Rozvaha!E128,Rozvaha!F128/Rozvaha!E128-1," ")</f>
        <v> </v>
      </c>
      <c r="F128" s="73">
        <f>IF(Rozvaha!F128,Rozvaha!G128/Rozvaha!F128-1," ")</f>
        <v>-0.2776655896607432</v>
      </c>
      <c r="G128" s="73">
        <f>IF(Rozvaha!G128,Rozvaha!H128/Rozvaha!G128-1," ")</f>
        <v>-0.35336874475817726</v>
      </c>
      <c r="H128" s="73">
        <f>IF(Rozvaha!H128,Rozvaha!I128/Rozvaha!H128-1," ")</f>
        <v>-0.8213359273670557</v>
      </c>
      <c r="I128" s="73">
        <f>IF(Rozvaha!I128,Rozvaha!J128/Rozvaha!I128-1," ")</f>
        <v>0.31034482758620685</v>
      </c>
      <c r="J128" s="73">
        <f>IF(Rozvaha!J128,Rozvaha!K128/Rozvaha!J128-1," ")</f>
        <v>0.27793167128347185</v>
      </c>
    </row>
    <row r="129" spans="1:10" ht="12.75">
      <c r="A129" s="25" t="s">
        <v>91</v>
      </c>
      <c r="B129" s="26" t="s">
        <v>119</v>
      </c>
      <c r="C129" s="74" t="str">
        <f>IF(Rozvaha!C129,Rozvaha!D129/Rozvaha!C129-1," ")</f>
        <v> </v>
      </c>
      <c r="D129" s="74" t="str">
        <f>IF(Rozvaha!D129,Rozvaha!E129/Rozvaha!D129-1," ")</f>
        <v> </v>
      </c>
      <c r="E129" s="74" t="str">
        <f>IF(Rozvaha!E129,Rozvaha!F129/Rozvaha!E129-1," ")</f>
        <v> </v>
      </c>
      <c r="F129" s="74">
        <f>IF(Rozvaha!F129,Rozvaha!G129/Rozvaha!F129-1," ")</f>
        <v>-0.2776655896607432</v>
      </c>
      <c r="G129" s="74">
        <f>IF(Rozvaha!G129,Rozvaha!H129/Rozvaha!G129-1," ")</f>
        <v>-0.35336874475817726</v>
      </c>
      <c r="H129" s="74">
        <f>IF(Rozvaha!H129,Rozvaha!I129/Rozvaha!H129-1," ")</f>
        <v>-0.8213359273670557</v>
      </c>
      <c r="I129" s="74">
        <f>IF(Rozvaha!I129,Rozvaha!J129/Rozvaha!I129-1," ")</f>
        <v>0.31034482758620685</v>
      </c>
      <c r="J129" s="74">
        <f>IF(Rozvaha!J129,Rozvaha!K129/Rozvaha!J129-1," ")</f>
        <v>0.27793167128347185</v>
      </c>
    </row>
    <row r="130" spans="1:10" ht="12.75">
      <c r="A130" s="15" t="s">
        <v>51</v>
      </c>
      <c r="B130" s="16" t="s">
        <v>178</v>
      </c>
      <c r="C130" s="100" t="str">
        <f>IF(Rozvaha!C130,Rozvaha!D130/Rozvaha!C130-1," ")</f>
        <v> </v>
      </c>
      <c r="D130" s="100" t="str">
        <f>IF(Rozvaha!D130,Rozvaha!E130/Rozvaha!D130-1," ")</f>
        <v> </v>
      </c>
      <c r="E130" s="100" t="str">
        <f>IF(Rozvaha!E130,Rozvaha!F130/Rozvaha!E130-1," ")</f>
        <v> </v>
      </c>
      <c r="F130" s="100">
        <f>IF(Rozvaha!F130,Rozvaha!G130/Rozvaha!F130-1," ")</f>
        <v>-0.2889919951052873</v>
      </c>
      <c r="G130" s="100">
        <f>IF(Rozvaha!G130,Rozvaha!H130/Rozvaha!G130-1," ")</f>
        <v>-0.5490856937970598</v>
      </c>
      <c r="H130" s="100">
        <f>IF(Rozvaha!H130,Rozvaha!I130/Rozvaha!H130-1," ")</f>
        <v>-0.9344783715012722</v>
      </c>
      <c r="I130" s="100">
        <f>IF(Rozvaha!I130,Rozvaha!J130/Rozvaha!I130-1," ")</f>
        <v>2.3567961165048543</v>
      </c>
      <c r="J130" s="100">
        <f>IF(Rozvaha!J130,Rozvaha!K130/Rozvaha!J130-1," ")</f>
        <v>0.5798987707881418</v>
      </c>
    </row>
    <row r="131" spans="1:10" ht="12.75">
      <c r="A131" s="15" t="s">
        <v>53</v>
      </c>
      <c r="B131" s="16" t="s">
        <v>179</v>
      </c>
      <c r="C131" s="100" t="str">
        <f>IF(Rozvaha!C131,Rozvaha!D131/Rozvaha!C131-1," ")</f>
        <v> </v>
      </c>
      <c r="D131" s="100" t="str">
        <f>IF(Rozvaha!D131,Rozvaha!E131/Rozvaha!D131-1," ")</f>
        <v> </v>
      </c>
      <c r="E131" s="100" t="str">
        <f>IF(Rozvaha!E131,Rozvaha!F131/Rozvaha!E131-1," ")</f>
        <v> </v>
      </c>
      <c r="F131" s="100">
        <f>IF(Rozvaha!F131,Rozvaha!G131/Rozvaha!F131-1," ")</f>
        <v>0.8615384615384616</v>
      </c>
      <c r="G131" s="100">
        <f>IF(Rozvaha!G131,Rozvaha!H131/Rozvaha!G131-1," ")</f>
        <v>7.1652892561983474</v>
      </c>
      <c r="H131" s="100">
        <f>IF(Rozvaha!H131,Rozvaha!I131/Rozvaha!H131-1," ")</f>
        <v>-0.5813090418353577</v>
      </c>
      <c r="I131" s="100">
        <f>IF(Rozvaha!I131,Rozvaha!J131/Rozvaha!I131-1," ")</f>
        <v>-0.36905721192586627</v>
      </c>
      <c r="J131" s="100">
        <f>IF(Rozvaha!J131,Rozvaha!K131/Rozvaha!J131-1," ")</f>
        <v>-0.2554278416347382</v>
      </c>
    </row>
  </sheetData>
  <sheetProtection password="DE7D" sheet="1"/>
  <mergeCells count="7">
    <mergeCell ref="A7:B7"/>
    <mergeCell ref="A76:B76"/>
    <mergeCell ref="A5:D5"/>
    <mergeCell ref="A1:B1"/>
    <mergeCell ref="C1:J1"/>
    <mergeCell ref="A3:B3"/>
    <mergeCell ref="C3:J3"/>
  </mergeCells>
  <printOptions/>
  <pageMargins left="0.7" right="0.7" top="0.787401575" bottom="0.787401575" header="0.3" footer="0.3"/>
  <pageSetup horizontalDpi="600" verticalDpi="600" orientation="portrait" paperSize="9" scale="70" r:id="rId1"/>
  <rowBreaks count="1" manualBreakCount="1">
    <brk id="7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/>
  </sheetPr>
  <dimension ref="A1:J70"/>
  <sheetViews>
    <sheetView view="pageBreakPreview" zoomScaleSheetLayoutView="100" zoomScalePageLayoutView="0" workbookViewId="0" topLeftCell="A1">
      <selection activeCell="A1" sqref="A1:B1"/>
    </sheetView>
  </sheetViews>
  <sheetFormatPr defaultColWidth="9.140625" defaultRowHeight="12.75"/>
  <cols>
    <col min="1" max="1" width="3.8515625" style="10" customWidth="1"/>
    <col min="2" max="2" width="48.7109375" style="10" customWidth="1"/>
    <col min="3" max="4" width="9.8515625" style="12" customWidth="1"/>
    <col min="5" max="16384" width="9.140625" style="10" customWidth="1"/>
  </cols>
  <sheetData>
    <row r="1" spans="1:10" ht="15.75">
      <c r="A1" s="167" t="s">
        <v>30</v>
      </c>
      <c r="B1" s="167"/>
      <c r="C1" s="167">
        <f>Rozvaha!C1</f>
        <v>0</v>
      </c>
      <c r="D1" s="167"/>
      <c r="E1" s="167"/>
      <c r="F1" s="167"/>
      <c r="G1" s="167"/>
      <c r="H1" s="167"/>
      <c r="I1" s="167"/>
      <c r="J1" s="167"/>
    </row>
    <row r="2" spans="1:10" ht="15.75">
      <c r="A2" s="2"/>
      <c r="B2" s="2"/>
      <c r="C2" s="1"/>
      <c r="D2" s="1"/>
      <c r="E2" s="1"/>
      <c r="F2" s="1"/>
      <c r="G2" s="1"/>
      <c r="H2" s="1"/>
      <c r="I2" s="1"/>
      <c r="J2" s="1"/>
    </row>
    <row r="3" spans="1:10" ht="15.75">
      <c r="A3" s="168" t="s">
        <v>31</v>
      </c>
      <c r="B3" s="168"/>
      <c r="C3" s="168">
        <f>Rozvaha!C3</f>
        <v>0</v>
      </c>
      <c r="D3" s="168"/>
      <c r="E3" s="168"/>
      <c r="F3" s="168"/>
      <c r="G3" s="168"/>
      <c r="H3" s="168"/>
      <c r="I3" s="168"/>
      <c r="J3" s="168"/>
    </row>
    <row r="4" spans="1:10" ht="12.75">
      <c r="A4" s="7"/>
      <c r="B4" s="7"/>
      <c r="C4" s="8"/>
      <c r="D4" s="8"/>
      <c r="E4" s="7"/>
      <c r="F4" s="7"/>
      <c r="G4" s="7"/>
      <c r="H4" s="7"/>
      <c r="I4" s="7"/>
      <c r="J4" s="7"/>
    </row>
    <row r="5" spans="1:10" ht="19.5">
      <c r="A5" s="170" t="s">
        <v>441</v>
      </c>
      <c r="B5" s="170"/>
      <c r="C5" s="170"/>
      <c r="D5" s="170"/>
      <c r="E5" s="170"/>
      <c r="F5" s="7"/>
      <c r="G5" s="7"/>
      <c r="H5" s="7"/>
      <c r="I5" s="7"/>
      <c r="J5" s="7"/>
    </row>
    <row r="7" spans="1:10" ht="12.75">
      <c r="A7" s="169" t="s">
        <v>187</v>
      </c>
      <c r="B7" s="169"/>
      <c r="C7" s="75">
        <v>2001</v>
      </c>
      <c r="D7" s="75">
        <v>2002</v>
      </c>
      <c r="E7" s="75">
        <v>2003</v>
      </c>
      <c r="F7" s="75">
        <v>2004</v>
      </c>
      <c r="G7" s="75">
        <v>2005</v>
      </c>
      <c r="H7" s="75">
        <v>2006</v>
      </c>
      <c r="I7" s="75">
        <v>2007</v>
      </c>
      <c r="J7" s="75">
        <v>2008</v>
      </c>
    </row>
    <row r="8" spans="1:10" ht="12.75">
      <c r="A8" s="76" t="s">
        <v>188</v>
      </c>
      <c r="B8" s="77" t="s">
        <v>189</v>
      </c>
      <c r="C8" s="54">
        <f>VZZ!D8-VZZ!C8</f>
        <v>0</v>
      </c>
      <c r="D8" s="54">
        <f>VZZ!E8-VZZ!D8</f>
        <v>0</v>
      </c>
      <c r="E8" s="54">
        <f>VZZ!F8-VZZ!E8</f>
        <v>1157525</v>
      </c>
      <c r="F8" s="54">
        <f>VZZ!G8-VZZ!F8</f>
        <v>-513132</v>
      </c>
      <c r="G8" s="54">
        <f>VZZ!H8-VZZ!G8</f>
        <v>176153</v>
      </c>
      <c r="H8" s="54">
        <f>VZZ!I8-VZZ!H8</f>
        <v>-176606</v>
      </c>
      <c r="I8" s="54">
        <f>VZZ!J8-VZZ!I8</f>
        <v>83622</v>
      </c>
      <c r="J8" s="54">
        <f>VZZ!K8-VZZ!J8</f>
        <v>168752</v>
      </c>
    </row>
    <row r="9" spans="1:10" ht="12.75">
      <c r="A9" s="78" t="s">
        <v>190</v>
      </c>
      <c r="B9" s="79" t="s">
        <v>191</v>
      </c>
      <c r="C9" s="51">
        <f>VZZ!D9-VZZ!C9</f>
        <v>0</v>
      </c>
      <c r="D9" s="51">
        <f>VZZ!E9-VZZ!D9</f>
        <v>0</v>
      </c>
      <c r="E9" s="51">
        <f>VZZ!F9-VZZ!E9</f>
        <v>860643</v>
      </c>
      <c r="F9" s="51">
        <f>VZZ!G9-VZZ!F9</f>
        <v>-310726</v>
      </c>
      <c r="G9" s="51">
        <f>VZZ!H9-VZZ!G9</f>
        <v>52120</v>
      </c>
      <c r="H9" s="51">
        <f>VZZ!I9-VZZ!H9</f>
        <v>-138126</v>
      </c>
      <c r="I9" s="51">
        <f>VZZ!J9-VZZ!I9</f>
        <v>11646</v>
      </c>
      <c r="J9" s="51">
        <f>VZZ!K9-VZZ!J9</f>
        <v>101734</v>
      </c>
    </row>
    <row r="10" spans="1:10" ht="12.75">
      <c r="A10" s="102" t="s">
        <v>192</v>
      </c>
      <c r="B10" s="52" t="s">
        <v>193</v>
      </c>
      <c r="C10" s="21">
        <f>VZZ!D10-VZZ!C10</f>
        <v>0</v>
      </c>
      <c r="D10" s="21">
        <f>VZZ!E10-VZZ!D10</f>
        <v>0</v>
      </c>
      <c r="E10" s="21">
        <f>VZZ!F10-VZZ!E10</f>
        <v>296882</v>
      </c>
      <c r="F10" s="21">
        <f>VZZ!G10-VZZ!F10</f>
        <v>-202406</v>
      </c>
      <c r="G10" s="21">
        <f>VZZ!H10-VZZ!G10</f>
        <v>124033</v>
      </c>
      <c r="H10" s="21">
        <f>VZZ!I10-VZZ!H10</f>
        <v>-38480</v>
      </c>
      <c r="I10" s="21">
        <f>VZZ!J10-VZZ!I10</f>
        <v>71976</v>
      </c>
      <c r="J10" s="21">
        <f>VZZ!K10-VZZ!J10</f>
        <v>67018</v>
      </c>
    </row>
    <row r="11" spans="1:10" ht="12.75">
      <c r="A11" s="76" t="s">
        <v>194</v>
      </c>
      <c r="B11" s="77" t="s">
        <v>195</v>
      </c>
      <c r="C11" s="54">
        <f>VZZ!D11-VZZ!C11</f>
        <v>0</v>
      </c>
      <c r="D11" s="54">
        <f>VZZ!E11-VZZ!D11</f>
        <v>0</v>
      </c>
      <c r="E11" s="54">
        <f>VZZ!F11-VZZ!E11</f>
        <v>9405393</v>
      </c>
      <c r="F11" s="54">
        <f>VZZ!G11-VZZ!F11</f>
        <v>2831413</v>
      </c>
      <c r="G11" s="54">
        <f>VZZ!H11-VZZ!G11</f>
        <v>361122</v>
      </c>
      <c r="H11" s="54">
        <f>VZZ!I11-VZZ!H11</f>
        <v>607958</v>
      </c>
      <c r="I11" s="54">
        <f>VZZ!J11-VZZ!I11</f>
        <v>938760</v>
      </c>
      <c r="J11" s="54">
        <f>VZZ!K11-VZZ!J11</f>
        <v>1294405</v>
      </c>
    </row>
    <row r="12" spans="1:10" ht="12.75">
      <c r="A12" s="81" t="s">
        <v>51</v>
      </c>
      <c r="B12" s="82" t="s">
        <v>196</v>
      </c>
      <c r="C12" s="38">
        <f>VZZ!D12-VZZ!C12</f>
        <v>0</v>
      </c>
      <c r="D12" s="38">
        <f>VZZ!E12-VZZ!D12</f>
        <v>0</v>
      </c>
      <c r="E12" s="38">
        <f>VZZ!F12-VZZ!E12</f>
        <v>9196868</v>
      </c>
      <c r="F12" s="38">
        <f>VZZ!G12-VZZ!F12</f>
        <v>2729597</v>
      </c>
      <c r="G12" s="38">
        <f>VZZ!H12-VZZ!G12</f>
        <v>340347</v>
      </c>
      <c r="H12" s="38">
        <f>VZZ!I12-VZZ!H12</f>
        <v>638877</v>
      </c>
      <c r="I12" s="38">
        <f>VZZ!J12-VZZ!I12</f>
        <v>785515</v>
      </c>
      <c r="J12" s="38">
        <f>VZZ!K12-VZZ!J12</f>
        <v>1097132</v>
      </c>
    </row>
    <row r="13" spans="1:10" ht="12.75">
      <c r="A13" s="81" t="s">
        <v>53</v>
      </c>
      <c r="B13" s="82" t="s">
        <v>197</v>
      </c>
      <c r="C13" s="38">
        <f>VZZ!D13-VZZ!C13</f>
        <v>0</v>
      </c>
      <c r="D13" s="38">
        <f>VZZ!E13-VZZ!D13</f>
        <v>0</v>
      </c>
      <c r="E13" s="38">
        <f>VZZ!F13-VZZ!E13</f>
        <v>680</v>
      </c>
      <c r="F13" s="38">
        <f>VZZ!G13-VZZ!F13</f>
        <v>59061</v>
      </c>
      <c r="G13" s="38">
        <f>VZZ!H13-VZZ!G13</f>
        <v>-23689</v>
      </c>
      <c r="H13" s="38">
        <f>VZZ!I13-VZZ!H13</f>
        <v>-37329</v>
      </c>
      <c r="I13" s="38">
        <f>VZZ!J13-VZZ!I13</f>
        <v>45022</v>
      </c>
      <c r="J13" s="38">
        <f>VZZ!K13-VZZ!J13</f>
        <v>114006</v>
      </c>
    </row>
    <row r="14" spans="1:10" ht="12.75">
      <c r="A14" s="81" t="s">
        <v>55</v>
      </c>
      <c r="B14" s="82" t="s">
        <v>198</v>
      </c>
      <c r="C14" s="38">
        <f>VZZ!D14-VZZ!C14</f>
        <v>0</v>
      </c>
      <c r="D14" s="38">
        <f>VZZ!E14-VZZ!D14</f>
        <v>0</v>
      </c>
      <c r="E14" s="38">
        <f>VZZ!F14-VZZ!E14</f>
        <v>207845</v>
      </c>
      <c r="F14" s="38">
        <f>VZZ!G14-VZZ!F14</f>
        <v>42755</v>
      </c>
      <c r="G14" s="38">
        <f>VZZ!H14-VZZ!G14</f>
        <v>44464</v>
      </c>
      <c r="H14" s="38">
        <f>VZZ!I14-VZZ!H14</f>
        <v>6410</v>
      </c>
      <c r="I14" s="38">
        <f>VZZ!J14-VZZ!I14</f>
        <v>108223</v>
      </c>
      <c r="J14" s="38">
        <f>VZZ!K14-VZZ!J14</f>
        <v>83267</v>
      </c>
    </row>
    <row r="15" spans="1:10" ht="12.75">
      <c r="A15" s="78" t="s">
        <v>199</v>
      </c>
      <c r="B15" s="83" t="s">
        <v>200</v>
      </c>
      <c r="C15" s="51">
        <f>VZZ!D15-VZZ!C15</f>
        <v>0</v>
      </c>
      <c r="D15" s="51">
        <f>VZZ!E15-VZZ!D15</f>
        <v>0</v>
      </c>
      <c r="E15" s="51">
        <f>VZZ!F15-VZZ!E15</f>
        <v>5078651</v>
      </c>
      <c r="F15" s="51">
        <f>VZZ!G15-VZZ!F15</f>
        <v>769325</v>
      </c>
      <c r="G15" s="51">
        <f>VZZ!H15-VZZ!G15</f>
        <v>-10788</v>
      </c>
      <c r="H15" s="51">
        <f>VZZ!I15-VZZ!H15</f>
        <v>200909</v>
      </c>
      <c r="I15" s="51">
        <f>VZZ!J15-VZZ!I15</f>
        <v>987119</v>
      </c>
      <c r="J15" s="51">
        <f>VZZ!K15-VZZ!J15</f>
        <v>857609</v>
      </c>
    </row>
    <row r="16" spans="1:10" ht="12.75">
      <c r="A16" s="81" t="s">
        <v>51</v>
      </c>
      <c r="B16" s="82" t="s">
        <v>201</v>
      </c>
      <c r="C16" s="38">
        <f>VZZ!D16-VZZ!C16</f>
        <v>0</v>
      </c>
      <c r="D16" s="38">
        <f>VZZ!E16-VZZ!D16</f>
        <v>0</v>
      </c>
      <c r="E16" s="38">
        <f>VZZ!F16-VZZ!E16</f>
        <v>2591573</v>
      </c>
      <c r="F16" s="38">
        <f>VZZ!G16-VZZ!F16</f>
        <v>509760</v>
      </c>
      <c r="G16" s="38">
        <f>VZZ!H16-VZZ!G16</f>
        <v>-136287</v>
      </c>
      <c r="H16" s="38">
        <f>VZZ!I16-VZZ!H16</f>
        <v>-18437</v>
      </c>
      <c r="I16" s="38">
        <f>VZZ!J16-VZZ!I16</f>
        <v>297104</v>
      </c>
      <c r="J16" s="38">
        <f>VZZ!K16-VZZ!J16</f>
        <v>568395</v>
      </c>
    </row>
    <row r="17" spans="1:10" ht="12.75">
      <c r="A17" s="81" t="s">
        <v>53</v>
      </c>
      <c r="B17" s="82" t="s">
        <v>202</v>
      </c>
      <c r="C17" s="38">
        <f>VZZ!D17-VZZ!C17</f>
        <v>0</v>
      </c>
      <c r="D17" s="38">
        <f>VZZ!E17-VZZ!D17</f>
        <v>0</v>
      </c>
      <c r="E17" s="38">
        <f>VZZ!F17-VZZ!E17</f>
        <v>2487078</v>
      </c>
      <c r="F17" s="38">
        <f>VZZ!G17-VZZ!F17</f>
        <v>259565</v>
      </c>
      <c r="G17" s="38">
        <f>VZZ!H17-VZZ!G17</f>
        <v>125499</v>
      </c>
      <c r="H17" s="38">
        <f>VZZ!I17-VZZ!H17</f>
        <v>219346</v>
      </c>
      <c r="I17" s="38">
        <f>VZZ!J17-VZZ!I17</f>
        <v>690015</v>
      </c>
      <c r="J17" s="38">
        <f>VZZ!K17-VZZ!J17</f>
        <v>289214</v>
      </c>
    </row>
    <row r="18" spans="1:10" ht="12.75">
      <c r="A18" s="102" t="s">
        <v>192</v>
      </c>
      <c r="B18" s="52" t="s">
        <v>203</v>
      </c>
      <c r="C18" s="21">
        <f>VZZ!D18-VZZ!C18</f>
        <v>0</v>
      </c>
      <c r="D18" s="21">
        <f>VZZ!E18-VZZ!D18</f>
        <v>0</v>
      </c>
      <c r="E18" s="21">
        <f>VZZ!F18-VZZ!E18</f>
        <v>4623624</v>
      </c>
      <c r="F18" s="21">
        <f>VZZ!G18-VZZ!F18</f>
        <v>1859682</v>
      </c>
      <c r="G18" s="21">
        <f>VZZ!H18-VZZ!G18</f>
        <v>495943</v>
      </c>
      <c r="H18" s="21">
        <f>VZZ!I18-VZZ!H18</f>
        <v>368609</v>
      </c>
      <c r="I18" s="21">
        <f>VZZ!J18-VZZ!I18</f>
        <v>23577</v>
      </c>
      <c r="J18" s="21">
        <f>VZZ!K18-VZZ!J18</f>
        <v>503814</v>
      </c>
    </row>
    <row r="19" spans="1:10" ht="12.75">
      <c r="A19" s="78" t="s">
        <v>89</v>
      </c>
      <c r="B19" s="83" t="s">
        <v>204</v>
      </c>
      <c r="C19" s="51">
        <f>VZZ!D19-VZZ!C19</f>
        <v>0</v>
      </c>
      <c r="D19" s="51">
        <f>VZZ!E19-VZZ!D19</f>
        <v>0</v>
      </c>
      <c r="E19" s="51">
        <f>VZZ!F19-VZZ!E19</f>
        <v>1049770</v>
      </c>
      <c r="F19" s="51">
        <f>VZZ!G19-VZZ!F19</f>
        <v>169635</v>
      </c>
      <c r="G19" s="51">
        <f>VZZ!H19-VZZ!G19</f>
        <v>112451</v>
      </c>
      <c r="H19" s="51">
        <f>VZZ!I19-VZZ!H19</f>
        <v>41844</v>
      </c>
      <c r="I19" s="51">
        <f>VZZ!J19-VZZ!I19</f>
        <v>-22844</v>
      </c>
      <c r="J19" s="51">
        <f>VZZ!K19-VZZ!J19</f>
        <v>169706</v>
      </c>
    </row>
    <row r="20" spans="1:10" ht="12.75">
      <c r="A20" s="81" t="s">
        <v>51</v>
      </c>
      <c r="B20" s="82" t="s">
        <v>205</v>
      </c>
      <c r="C20" s="38">
        <f>VZZ!D20-VZZ!C20</f>
        <v>0</v>
      </c>
      <c r="D20" s="38">
        <f>VZZ!E20-VZZ!D20</f>
        <v>0</v>
      </c>
      <c r="E20" s="38">
        <f>VZZ!F20-VZZ!E20</f>
        <v>774272</v>
      </c>
      <c r="F20" s="38">
        <f>VZZ!G20-VZZ!F20</f>
        <v>119860</v>
      </c>
      <c r="G20" s="38">
        <f>VZZ!H20-VZZ!G20</f>
        <v>81473</v>
      </c>
      <c r="H20" s="38">
        <f>VZZ!I20-VZZ!H20</f>
        <v>38457</v>
      </c>
      <c r="I20" s="38">
        <f>VZZ!J20-VZZ!I20</f>
        <v>-28621</v>
      </c>
      <c r="J20" s="38">
        <f>VZZ!K20-VZZ!J20</f>
        <v>112193</v>
      </c>
    </row>
    <row r="21" spans="1:10" ht="12.75">
      <c r="A21" s="81" t="s">
        <v>53</v>
      </c>
      <c r="B21" s="82" t="s">
        <v>206</v>
      </c>
      <c r="C21" s="38">
        <f>VZZ!D21-VZZ!C21</f>
        <v>0</v>
      </c>
      <c r="D21" s="38">
        <f>VZZ!E21-VZZ!D21</f>
        <v>0</v>
      </c>
      <c r="E21" s="38">
        <f>VZZ!F21-VZZ!E21</f>
        <v>260</v>
      </c>
      <c r="F21" s="38">
        <f>VZZ!G21-VZZ!F21</f>
        <v>80</v>
      </c>
      <c r="G21" s="38">
        <f>VZZ!H21-VZZ!G21</f>
        <v>-100</v>
      </c>
      <c r="H21" s="38">
        <f>VZZ!I21-VZZ!H21</f>
        <v>80</v>
      </c>
      <c r="I21" s="38">
        <f>VZZ!J21-VZZ!I21</f>
        <v>40</v>
      </c>
      <c r="J21" s="38">
        <f>VZZ!K21-VZZ!J21</f>
        <v>-250</v>
      </c>
    </row>
    <row r="22" spans="1:10" ht="12.75">
      <c r="A22" s="81" t="s">
        <v>55</v>
      </c>
      <c r="B22" s="82" t="s">
        <v>207</v>
      </c>
      <c r="C22" s="38">
        <f>VZZ!D22-VZZ!C22</f>
        <v>0</v>
      </c>
      <c r="D22" s="38">
        <f>VZZ!E22-VZZ!D22</f>
        <v>0</v>
      </c>
      <c r="E22" s="38">
        <f>VZZ!F22-VZZ!E22</f>
        <v>263504</v>
      </c>
      <c r="F22" s="38">
        <f>VZZ!G22-VZZ!F22</f>
        <v>45548</v>
      </c>
      <c r="G22" s="38">
        <f>VZZ!H22-VZZ!G22</f>
        <v>29983</v>
      </c>
      <c r="H22" s="38">
        <f>VZZ!I22-VZZ!H22</f>
        <v>3033</v>
      </c>
      <c r="I22" s="38">
        <f>VZZ!J22-VZZ!I22</f>
        <v>-1507</v>
      </c>
      <c r="J22" s="38">
        <f>VZZ!K22-VZZ!J22</f>
        <v>36444</v>
      </c>
    </row>
    <row r="23" spans="1:10" ht="12.75">
      <c r="A23" s="81" t="s">
        <v>57</v>
      </c>
      <c r="B23" s="82" t="s">
        <v>208</v>
      </c>
      <c r="C23" s="38">
        <f>VZZ!D23-VZZ!C23</f>
        <v>0</v>
      </c>
      <c r="D23" s="38">
        <f>VZZ!E23-VZZ!D23</f>
        <v>0</v>
      </c>
      <c r="E23" s="38">
        <f>VZZ!F23-VZZ!E23</f>
        <v>11734</v>
      </c>
      <c r="F23" s="38">
        <f>VZZ!G23-VZZ!F23</f>
        <v>4147</v>
      </c>
      <c r="G23" s="38">
        <f>VZZ!H23-VZZ!G23</f>
        <v>1095</v>
      </c>
      <c r="H23" s="38">
        <f>VZZ!I23-VZZ!H23</f>
        <v>274</v>
      </c>
      <c r="I23" s="38">
        <f>VZZ!J23-VZZ!I23</f>
        <v>7244</v>
      </c>
      <c r="J23" s="38">
        <f>VZZ!K23-VZZ!J23</f>
        <v>21319</v>
      </c>
    </row>
    <row r="24" spans="1:10" ht="12.75">
      <c r="A24" s="78" t="s">
        <v>116</v>
      </c>
      <c r="B24" s="79" t="s">
        <v>209</v>
      </c>
      <c r="C24" s="51">
        <f>VZZ!D24-VZZ!C24</f>
        <v>0</v>
      </c>
      <c r="D24" s="51">
        <f>VZZ!E24-VZZ!D24</f>
        <v>0</v>
      </c>
      <c r="E24" s="51">
        <f>VZZ!F24-VZZ!E24</f>
        <v>32802</v>
      </c>
      <c r="F24" s="51">
        <f>VZZ!G24-VZZ!F24</f>
        <v>-2727</v>
      </c>
      <c r="G24" s="51">
        <f>VZZ!H24-VZZ!G24</f>
        <v>2529</v>
      </c>
      <c r="H24" s="51">
        <f>VZZ!I24-VZZ!H24</f>
        <v>-10230</v>
      </c>
      <c r="I24" s="51">
        <f>VZZ!J24-VZZ!I24</f>
        <v>-11391</v>
      </c>
      <c r="J24" s="51">
        <f>VZZ!K24-VZZ!J24</f>
        <v>6855</v>
      </c>
    </row>
    <row r="25" spans="1:10" ht="12.75">
      <c r="A25" s="78" t="s">
        <v>210</v>
      </c>
      <c r="B25" s="79" t="s">
        <v>211</v>
      </c>
      <c r="C25" s="51">
        <f>VZZ!D25-VZZ!C25</f>
        <v>0</v>
      </c>
      <c r="D25" s="51">
        <f>VZZ!E25-VZZ!D25</f>
        <v>0</v>
      </c>
      <c r="E25" s="51">
        <f>VZZ!F25-VZZ!E25</f>
        <v>872075</v>
      </c>
      <c r="F25" s="51">
        <f>VZZ!G25-VZZ!F25</f>
        <v>424903</v>
      </c>
      <c r="G25" s="51">
        <f>VZZ!H25-VZZ!G25</f>
        <v>2232</v>
      </c>
      <c r="H25" s="51">
        <f>VZZ!I25-VZZ!H25</f>
        <v>172914</v>
      </c>
      <c r="I25" s="51">
        <f>VZZ!J25-VZZ!I25</f>
        <v>-183342</v>
      </c>
      <c r="J25" s="51">
        <f>VZZ!K25-VZZ!J25</f>
        <v>160264</v>
      </c>
    </row>
    <row r="26" spans="1:10" ht="12.75">
      <c r="A26" s="76" t="s">
        <v>212</v>
      </c>
      <c r="B26" s="84" t="s">
        <v>213</v>
      </c>
      <c r="C26" s="54">
        <f>VZZ!D26-VZZ!C26</f>
        <v>0</v>
      </c>
      <c r="D26" s="54">
        <f>VZZ!E26-VZZ!D26</f>
        <v>0</v>
      </c>
      <c r="E26" s="54">
        <f>VZZ!F26-VZZ!E26</f>
        <v>131711</v>
      </c>
      <c r="F26" s="54">
        <f>VZZ!G26-VZZ!F26</f>
        <v>-15824</v>
      </c>
      <c r="G26" s="54">
        <f>VZZ!H26-VZZ!G26</f>
        <v>30922</v>
      </c>
      <c r="H26" s="54">
        <f>VZZ!I26-VZZ!H26</f>
        <v>5071</v>
      </c>
      <c r="I26" s="54">
        <f>VZZ!J26-VZZ!I26</f>
        <v>59719</v>
      </c>
      <c r="J26" s="54">
        <f>VZZ!K26-VZZ!J26</f>
        <v>10130</v>
      </c>
    </row>
    <row r="27" spans="1:10" ht="12.75">
      <c r="A27" s="81" t="s">
        <v>51</v>
      </c>
      <c r="B27" s="82" t="s">
        <v>214</v>
      </c>
      <c r="C27" s="38">
        <f>VZZ!D27-VZZ!C27</f>
        <v>0</v>
      </c>
      <c r="D27" s="38">
        <f>VZZ!E27-VZZ!D27</f>
        <v>0</v>
      </c>
      <c r="E27" s="38">
        <f>VZZ!F27-VZZ!E27</f>
        <v>48451</v>
      </c>
      <c r="F27" s="38">
        <f>VZZ!G27-VZZ!F27</f>
        <v>14540</v>
      </c>
      <c r="G27" s="38">
        <f>VZZ!H27-VZZ!G27</f>
        <v>-12618</v>
      </c>
      <c r="H27" s="38">
        <f>VZZ!I27-VZZ!H27</f>
        <v>24348</v>
      </c>
      <c r="I27" s="38">
        <f>VZZ!J27-VZZ!I27</f>
        <v>-35580</v>
      </c>
      <c r="J27" s="38">
        <f>VZZ!K27-VZZ!J27</f>
        <v>7512</v>
      </c>
    </row>
    <row r="28" spans="1:10" ht="12.75">
      <c r="A28" s="81" t="s">
        <v>53</v>
      </c>
      <c r="B28" s="82" t="s">
        <v>215</v>
      </c>
      <c r="C28" s="38">
        <f>VZZ!D28-VZZ!C28</f>
        <v>0</v>
      </c>
      <c r="D28" s="38">
        <f>VZZ!E28-VZZ!D28</f>
        <v>0</v>
      </c>
      <c r="E28" s="38">
        <f>VZZ!F28-VZZ!E28</f>
        <v>83260</v>
      </c>
      <c r="F28" s="38">
        <f>VZZ!G28-VZZ!F28</f>
        <v>-30364</v>
      </c>
      <c r="G28" s="38">
        <f>VZZ!H28-VZZ!G28</f>
        <v>43540</v>
      </c>
      <c r="H28" s="38">
        <f>VZZ!I28-VZZ!H28</f>
        <v>-19277</v>
      </c>
      <c r="I28" s="38">
        <f>VZZ!J28-VZZ!I28</f>
        <v>95299</v>
      </c>
      <c r="J28" s="38">
        <f>VZZ!K28-VZZ!J28</f>
        <v>2618</v>
      </c>
    </row>
    <row r="29" spans="1:10" ht="12.75">
      <c r="A29" s="78" t="s">
        <v>216</v>
      </c>
      <c r="B29" s="79" t="s">
        <v>217</v>
      </c>
      <c r="C29" s="51">
        <f>VZZ!D29-VZZ!C29</f>
        <v>0</v>
      </c>
      <c r="D29" s="51">
        <f>VZZ!E29-VZZ!D29</f>
        <v>0</v>
      </c>
      <c r="E29" s="51">
        <f>VZZ!F29-VZZ!E29</f>
        <v>133610</v>
      </c>
      <c r="F29" s="51">
        <f>VZZ!G29-VZZ!F29</f>
        <v>25829</v>
      </c>
      <c r="G29" s="51">
        <f>VZZ!H29-VZZ!G29</f>
        <v>45269</v>
      </c>
      <c r="H29" s="51">
        <f>VZZ!I29-VZZ!H29</f>
        <v>19340</v>
      </c>
      <c r="I29" s="51">
        <f>VZZ!J29-VZZ!I29</f>
        <v>26152</v>
      </c>
      <c r="J29" s="51">
        <f>VZZ!K29-VZZ!J29</f>
        <v>108694</v>
      </c>
    </row>
    <row r="30" spans="1:10" ht="12.75">
      <c r="A30" s="81" t="s">
        <v>51</v>
      </c>
      <c r="B30" s="82" t="s">
        <v>218</v>
      </c>
      <c r="C30" s="38">
        <f>VZZ!D30-VZZ!C30</f>
        <v>0</v>
      </c>
      <c r="D30" s="38">
        <f>VZZ!E30-VZZ!D30</f>
        <v>0</v>
      </c>
      <c r="E30" s="38">
        <f>VZZ!F30-VZZ!E30</f>
        <v>42849</v>
      </c>
      <c r="F30" s="38">
        <f>VZZ!G30-VZZ!F30</f>
        <v>54660</v>
      </c>
      <c r="G30" s="38">
        <f>VZZ!H30-VZZ!G30</f>
        <v>-17966</v>
      </c>
      <c r="H30" s="38">
        <f>VZZ!I30-VZZ!H30</f>
        <v>8838</v>
      </c>
      <c r="I30" s="38">
        <f>VZZ!J30-VZZ!I30</f>
        <v>-68466</v>
      </c>
      <c r="J30" s="38">
        <f>VZZ!K30-VZZ!J30</f>
        <v>53820</v>
      </c>
    </row>
    <row r="31" spans="1:10" ht="12.75">
      <c r="A31" s="81" t="s">
        <v>53</v>
      </c>
      <c r="B31" s="82" t="s">
        <v>219</v>
      </c>
      <c r="C31" s="38">
        <f>VZZ!D31-VZZ!C31</f>
        <v>0</v>
      </c>
      <c r="D31" s="38">
        <f>VZZ!E31-VZZ!D31</f>
        <v>0</v>
      </c>
      <c r="E31" s="38">
        <f>VZZ!F31-VZZ!E31</f>
        <v>90761</v>
      </c>
      <c r="F31" s="38">
        <f>VZZ!G31-VZZ!F31</f>
        <v>-28831</v>
      </c>
      <c r="G31" s="38">
        <f>VZZ!H31-VZZ!G31</f>
        <v>63235</v>
      </c>
      <c r="H31" s="38">
        <f>VZZ!I31-VZZ!H31</f>
        <v>10502</v>
      </c>
      <c r="I31" s="38">
        <f>VZZ!J31-VZZ!I31</f>
        <v>94618</v>
      </c>
      <c r="J31" s="38">
        <f>VZZ!K31-VZZ!J31</f>
        <v>54874</v>
      </c>
    </row>
    <row r="32" spans="1:10" ht="12.75">
      <c r="A32" s="78" t="s">
        <v>220</v>
      </c>
      <c r="B32" s="79" t="s">
        <v>221</v>
      </c>
      <c r="C32" s="51">
        <f>VZZ!D32-VZZ!C32</f>
        <v>0</v>
      </c>
      <c r="D32" s="51">
        <f>VZZ!E32-VZZ!D32</f>
        <v>0</v>
      </c>
      <c r="E32" s="51">
        <f>VZZ!F32-VZZ!E32</f>
        <v>41258</v>
      </c>
      <c r="F32" s="51">
        <f>VZZ!G32-VZZ!F32</f>
        <v>137171</v>
      </c>
      <c r="G32" s="51">
        <f>VZZ!H32-VZZ!G32</f>
        <v>-374463</v>
      </c>
      <c r="H32" s="51">
        <f>VZZ!I32-VZZ!H32</f>
        <v>-64719</v>
      </c>
      <c r="I32" s="51">
        <f>VZZ!J32-VZZ!I32</f>
        <v>198698</v>
      </c>
      <c r="J32" s="51">
        <f>VZZ!K32-VZZ!J32</f>
        <v>-159314</v>
      </c>
    </row>
    <row r="33" spans="1:10" ht="12.75">
      <c r="A33" s="55"/>
      <c r="B33" s="82" t="s">
        <v>222</v>
      </c>
      <c r="C33" s="38">
        <f>VZZ!D33-VZZ!C33</f>
        <v>0</v>
      </c>
      <c r="D33" s="38">
        <f>VZZ!E33-VZZ!D33</f>
        <v>0</v>
      </c>
      <c r="E33" s="38">
        <f>VZZ!F33-VZZ!E33</f>
        <v>0</v>
      </c>
      <c r="F33" s="38">
        <f>VZZ!G33-VZZ!F33</f>
        <v>0</v>
      </c>
      <c r="G33" s="38">
        <f>VZZ!H33-VZZ!G33</f>
        <v>0</v>
      </c>
      <c r="H33" s="38">
        <f>VZZ!I33-VZZ!H33</f>
        <v>0</v>
      </c>
      <c r="I33" s="38">
        <f>VZZ!J33-VZZ!I33</f>
        <v>0</v>
      </c>
      <c r="J33" s="38">
        <f>VZZ!K33-VZZ!J33</f>
        <v>0</v>
      </c>
    </row>
    <row r="34" spans="1:10" ht="12.75">
      <c r="A34" s="76" t="s">
        <v>223</v>
      </c>
      <c r="B34" s="84" t="s">
        <v>224</v>
      </c>
      <c r="C34" s="54">
        <f>VZZ!D34-VZZ!C34</f>
        <v>0</v>
      </c>
      <c r="D34" s="54">
        <f>VZZ!E34-VZZ!D34</f>
        <v>0</v>
      </c>
      <c r="E34" s="54">
        <f>VZZ!F34-VZZ!E34</f>
        <v>163740</v>
      </c>
      <c r="F34" s="54">
        <f>VZZ!G34-VZZ!F34</f>
        <v>-87827</v>
      </c>
      <c r="G34" s="54">
        <f>VZZ!H34-VZZ!G34</f>
        <v>-19436</v>
      </c>
      <c r="H34" s="54">
        <f>VZZ!I34-VZZ!H34</f>
        <v>44959</v>
      </c>
      <c r="I34" s="54">
        <f>VZZ!J34-VZZ!I34</f>
        <v>72</v>
      </c>
      <c r="J34" s="54">
        <f>VZZ!K34-VZZ!J34</f>
        <v>-14808</v>
      </c>
    </row>
    <row r="35" spans="1:10" ht="12.75">
      <c r="A35" s="78" t="s">
        <v>225</v>
      </c>
      <c r="B35" s="79" t="s">
        <v>226</v>
      </c>
      <c r="C35" s="51">
        <f>VZZ!D35-VZZ!C35</f>
        <v>0</v>
      </c>
      <c r="D35" s="51">
        <f>VZZ!E35-VZZ!D35</f>
        <v>0</v>
      </c>
      <c r="E35" s="51">
        <f>VZZ!F35-VZZ!E35</f>
        <v>131493</v>
      </c>
      <c r="F35" s="51">
        <f>VZZ!G35-VZZ!F35</f>
        <v>20111</v>
      </c>
      <c r="G35" s="51">
        <f>VZZ!H35-VZZ!G35</f>
        <v>192784</v>
      </c>
      <c r="H35" s="51">
        <f>VZZ!I35-VZZ!H35</f>
        <v>-198106</v>
      </c>
      <c r="I35" s="51">
        <f>VZZ!J35-VZZ!I35</f>
        <v>32096</v>
      </c>
      <c r="J35" s="51">
        <f>VZZ!K35-VZZ!J35</f>
        <v>3256</v>
      </c>
    </row>
    <row r="36" spans="1:10" ht="12.75">
      <c r="A36" s="76" t="s">
        <v>227</v>
      </c>
      <c r="B36" s="84" t="s">
        <v>228</v>
      </c>
      <c r="C36" s="54">
        <f>VZZ!D36-VZZ!C36</f>
        <v>0</v>
      </c>
      <c r="D36" s="54">
        <f>VZZ!E36-VZZ!D36</f>
        <v>0</v>
      </c>
      <c r="E36" s="54">
        <f>VZZ!F36-VZZ!E36</f>
        <v>0</v>
      </c>
      <c r="F36" s="54">
        <f>VZZ!G36-VZZ!F36</f>
        <v>0</v>
      </c>
      <c r="G36" s="54">
        <f>VZZ!H36-VZZ!G36</f>
        <v>0</v>
      </c>
      <c r="H36" s="54">
        <f>VZZ!I36-VZZ!H36</f>
        <v>0</v>
      </c>
      <c r="I36" s="54">
        <f>VZZ!J36-VZZ!I36</f>
        <v>0</v>
      </c>
      <c r="J36" s="54">
        <f>VZZ!K36-VZZ!J36</f>
        <v>0</v>
      </c>
    </row>
    <row r="37" spans="1:10" ht="12.75">
      <c r="A37" s="78" t="s">
        <v>188</v>
      </c>
      <c r="B37" s="79" t="s">
        <v>229</v>
      </c>
      <c r="C37" s="51">
        <f>VZZ!D37-VZZ!C37</f>
        <v>0</v>
      </c>
      <c r="D37" s="51">
        <f>VZZ!E37-VZZ!D37</f>
        <v>0</v>
      </c>
      <c r="E37" s="51">
        <f>VZZ!F37-VZZ!E37</f>
        <v>0</v>
      </c>
      <c r="F37" s="51">
        <f>VZZ!G37-VZZ!F37</f>
        <v>0</v>
      </c>
      <c r="G37" s="51">
        <f>VZZ!H37-VZZ!G37</f>
        <v>0</v>
      </c>
      <c r="H37" s="51">
        <f>VZZ!I37-VZZ!H37</f>
        <v>0</v>
      </c>
      <c r="I37" s="51">
        <f>VZZ!J37-VZZ!I37</f>
        <v>0</v>
      </c>
      <c r="J37" s="51">
        <f>VZZ!K37-VZZ!J37</f>
        <v>0</v>
      </c>
    </row>
    <row r="38" spans="1:10" ht="12.75">
      <c r="A38" s="52" t="s">
        <v>230</v>
      </c>
      <c r="B38" s="85" t="s">
        <v>231</v>
      </c>
      <c r="C38" s="21">
        <f>VZZ!D38-VZZ!C38</f>
        <v>0</v>
      </c>
      <c r="D38" s="21">
        <f>VZZ!E38-VZZ!D38</f>
        <v>0</v>
      </c>
      <c r="E38" s="21">
        <f>VZZ!F38-VZZ!E38</f>
        <v>2658067</v>
      </c>
      <c r="F38" s="21">
        <f>VZZ!G38-VZZ!F38</f>
        <v>981109</v>
      </c>
      <c r="G38" s="21">
        <f>VZZ!H38-VZZ!G38</f>
        <v>526627</v>
      </c>
      <c r="H38" s="21">
        <f>VZZ!I38-VZZ!H38</f>
        <v>457596</v>
      </c>
      <c r="I38" s="21">
        <f>VZZ!J38-VZZ!I38</f>
        <v>43999</v>
      </c>
      <c r="J38" s="21">
        <f>VZZ!K38-VZZ!J38</f>
        <v>209675</v>
      </c>
    </row>
    <row r="39" spans="1:10" ht="12.75">
      <c r="A39" s="76" t="s">
        <v>232</v>
      </c>
      <c r="B39" s="84" t="s">
        <v>233</v>
      </c>
      <c r="C39" s="54">
        <f>VZZ!D39-VZZ!C39</f>
        <v>0</v>
      </c>
      <c r="D39" s="54">
        <f>VZZ!E39-VZZ!D39</f>
        <v>0</v>
      </c>
      <c r="E39" s="54">
        <f>VZZ!F39-VZZ!E39</f>
        <v>762919</v>
      </c>
      <c r="F39" s="54">
        <f>VZZ!G39-VZZ!F39</f>
        <v>-135199</v>
      </c>
      <c r="G39" s="54">
        <f>VZZ!H39-VZZ!G39</f>
        <v>-627681</v>
      </c>
      <c r="H39" s="54">
        <f>VZZ!I39-VZZ!H39</f>
        <v>21491</v>
      </c>
      <c r="I39" s="54">
        <f>VZZ!J39-VZZ!I39</f>
        <v>-21530</v>
      </c>
      <c r="J39" s="54">
        <f>VZZ!K39-VZZ!J39</f>
        <v>0</v>
      </c>
    </row>
    <row r="40" spans="1:10" ht="12.75">
      <c r="A40" s="78" t="s">
        <v>234</v>
      </c>
      <c r="B40" s="79" t="s">
        <v>235</v>
      </c>
      <c r="C40" s="51">
        <f>VZZ!D40-VZZ!C40</f>
        <v>0</v>
      </c>
      <c r="D40" s="51">
        <f>VZZ!E40-VZZ!D40</f>
        <v>0</v>
      </c>
      <c r="E40" s="51">
        <f>VZZ!F40-VZZ!E40</f>
        <v>762557</v>
      </c>
      <c r="F40" s="51">
        <f>VZZ!G40-VZZ!F40</f>
        <v>-134837</v>
      </c>
      <c r="G40" s="51">
        <f>VZZ!H40-VZZ!G40</f>
        <v>-626431</v>
      </c>
      <c r="H40" s="51">
        <f>VZZ!I40-VZZ!H40</f>
        <v>29223</v>
      </c>
      <c r="I40" s="51">
        <f>VZZ!J40-VZZ!I40</f>
        <v>-30512</v>
      </c>
      <c r="J40" s="51">
        <f>VZZ!K40-VZZ!J40</f>
        <v>0</v>
      </c>
    </row>
    <row r="41" spans="1:10" ht="12.75">
      <c r="A41" s="76" t="s">
        <v>236</v>
      </c>
      <c r="B41" s="77" t="s">
        <v>237</v>
      </c>
      <c r="C41" s="54">
        <f>VZZ!D41-VZZ!C41</f>
        <v>0</v>
      </c>
      <c r="D41" s="54">
        <f>VZZ!E41-VZZ!D41</f>
        <v>0</v>
      </c>
      <c r="E41" s="54">
        <f>VZZ!F41-VZZ!E41</f>
        <v>0</v>
      </c>
      <c r="F41" s="54">
        <f>VZZ!G41-VZZ!F41</f>
        <v>0</v>
      </c>
      <c r="G41" s="54">
        <f>VZZ!H41-VZZ!G41</f>
        <v>0</v>
      </c>
      <c r="H41" s="54">
        <f>VZZ!I41-VZZ!H41</f>
        <v>0</v>
      </c>
      <c r="I41" s="54">
        <f>VZZ!J41-VZZ!I41</f>
        <v>0</v>
      </c>
      <c r="J41" s="54">
        <f>VZZ!K41-VZZ!J41</f>
        <v>0</v>
      </c>
    </row>
    <row r="42" spans="1:10" ht="12.75">
      <c r="A42" s="81" t="s">
        <v>51</v>
      </c>
      <c r="B42" s="82" t="s">
        <v>238</v>
      </c>
      <c r="C42" s="38">
        <f>VZZ!D42-VZZ!C42</f>
        <v>0</v>
      </c>
      <c r="D42" s="38">
        <f>VZZ!E42-VZZ!D42</f>
        <v>0</v>
      </c>
      <c r="E42" s="38">
        <f>VZZ!F42-VZZ!E42</f>
        <v>0</v>
      </c>
      <c r="F42" s="38">
        <f>VZZ!G42-VZZ!F42</f>
        <v>0</v>
      </c>
      <c r="G42" s="38">
        <f>VZZ!H42-VZZ!G42</f>
        <v>0</v>
      </c>
      <c r="H42" s="38">
        <f>VZZ!I42-VZZ!H42</f>
        <v>0</v>
      </c>
      <c r="I42" s="38">
        <f>VZZ!J42-VZZ!I42</f>
        <v>0</v>
      </c>
      <c r="J42" s="38">
        <f>VZZ!K42-VZZ!J42</f>
        <v>0</v>
      </c>
    </row>
    <row r="43" spans="1:10" ht="12.75">
      <c r="A43" s="81"/>
      <c r="B43" s="82" t="s">
        <v>239</v>
      </c>
      <c r="C43" s="38">
        <f>VZZ!D43-VZZ!C43</f>
        <v>0</v>
      </c>
      <c r="D43" s="38">
        <f>VZZ!E43-VZZ!D43</f>
        <v>0</v>
      </c>
      <c r="E43" s="38">
        <f>VZZ!F43-VZZ!E43</f>
        <v>0</v>
      </c>
      <c r="F43" s="38">
        <f>VZZ!G43-VZZ!F43</f>
        <v>0</v>
      </c>
      <c r="G43" s="38">
        <f>VZZ!H43-VZZ!G43</f>
        <v>0</v>
      </c>
      <c r="H43" s="38">
        <f>VZZ!I43-VZZ!H43</f>
        <v>0</v>
      </c>
      <c r="I43" s="38">
        <f>VZZ!J43-VZZ!I43</f>
        <v>0</v>
      </c>
      <c r="J43" s="38">
        <f>VZZ!K43-VZZ!J43</f>
        <v>0</v>
      </c>
    </row>
    <row r="44" spans="1:10" ht="12.75">
      <c r="A44" s="81" t="s">
        <v>53</v>
      </c>
      <c r="B44" s="82" t="s">
        <v>240</v>
      </c>
      <c r="C44" s="38">
        <f>VZZ!D44-VZZ!C44</f>
        <v>0</v>
      </c>
      <c r="D44" s="38">
        <f>VZZ!E44-VZZ!D44</f>
        <v>0</v>
      </c>
      <c r="E44" s="38">
        <f>VZZ!F44-VZZ!E44</f>
        <v>0</v>
      </c>
      <c r="F44" s="38">
        <f>VZZ!G44-VZZ!F44</f>
        <v>0</v>
      </c>
      <c r="G44" s="38">
        <f>VZZ!H44-VZZ!G44</f>
        <v>0</v>
      </c>
      <c r="H44" s="38">
        <f>VZZ!I44-VZZ!H44</f>
        <v>0</v>
      </c>
      <c r="I44" s="38">
        <f>VZZ!J44-VZZ!I44</f>
        <v>0</v>
      </c>
      <c r="J44" s="38">
        <f>VZZ!K44-VZZ!J44</f>
        <v>0</v>
      </c>
    </row>
    <row r="45" spans="1:10" ht="12.75">
      <c r="A45" s="81" t="s">
        <v>55</v>
      </c>
      <c r="B45" s="82" t="s">
        <v>241</v>
      </c>
      <c r="C45" s="38">
        <f>VZZ!D45-VZZ!C45</f>
        <v>0</v>
      </c>
      <c r="D45" s="38">
        <f>VZZ!E45-VZZ!D45</f>
        <v>0</v>
      </c>
      <c r="E45" s="38">
        <f>VZZ!F45-VZZ!E45</f>
        <v>0</v>
      </c>
      <c r="F45" s="38">
        <f>VZZ!G45-VZZ!F45</f>
        <v>0</v>
      </c>
      <c r="G45" s="38">
        <f>VZZ!H45-VZZ!G45</f>
        <v>0</v>
      </c>
      <c r="H45" s="38">
        <f>VZZ!I45-VZZ!H45</f>
        <v>0</v>
      </c>
      <c r="I45" s="38">
        <f>VZZ!J45-VZZ!I45</f>
        <v>0</v>
      </c>
      <c r="J45" s="38">
        <f>VZZ!K45-VZZ!J45</f>
        <v>0</v>
      </c>
    </row>
    <row r="46" spans="1:10" ht="12.75">
      <c r="A46" s="76" t="s">
        <v>242</v>
      </c>
      <c r="B46" s="84" t="s">
        <v>243</v>
      </c>
      <c r="C46" s="54">
        <f>VZZ!D46-VZZ!C46</f>
        <v>0</v>
      </c>
      <c r="D46" s="54">
        <f>VZZ!E46-VZZ!D46</f>
        <v>0</v>
      </c>
      <c r="E46" s="54">
        <f>VZZ!F46-VZZ!E46</f>
        <v>2610</v>
      </c>
      <c r="F46" s="54">
        <f>VZZ!G46-VZZ!F46</f>
        <v>-192</v>
      </c>
      <c r="G46" s="54">
        <f>VZZ!H46-VZZ!G46</f>
        <v>-2418</v>
      </c>
      <c r="H46" s="54">
        <f>VZZ!I46-VZZ!H46</f>
        <v>0</v>
      </c>
      <c r="I46" s="54">
        <f>VZZ!J46-VZZ!I46</f>
        <v>0</v>
      </c>
      <c r="J46" s="54">
        <f>VZZ!K46-VZZ!J46</f>
        <v>0</v>
      </c>
    </row>
    <row r="47" spans="1:10" ht="12.75">
      <c r="A47" s="78" t="s">
        <v>244</v>
      </c>
      <c r="B47" s="79" t="s">
        <v>245</v>
      </c>
      <c r="C47" s="51">
        <f>VZZ!D47-VZZ!C47</f>
        <v>0</v>
      </c>
      <c r="D47" s="51">
        <f>VZZ!E47-VZZ!D47</f>
        <v>0</v>
      </c>
      <c r="E47" s="51">
        <f>VZZ!F47-VZZ!E47</f>
        <v>0</v>
      </c>
      <c r="F47" s="51">
        <f>VZZ!G47-VZZ!F47</f>
        <v>0</v>
      </c>
      <c r="G47" s="51">
        <f>VZZ!H47-VZZ!G47</f>
        <v>0</v>
      </c>
      <c r="H47" s="51">
        <f>VZZ!I47-VZZ!H47</f>
        <v>0</v>
      </c>
      <c r="I47" s="51">
        <f>VZZ!J47-VZZ!I47</f>
        <v>0</v>
      </c>
      <c r="J47" s="51">
        <f>VZZ!K47-VZZ!J47</f>
        <v>0</v>
      </c>
    </row>
    <row r="48" spans="1:10" ht="12.75">
      <c r="A48" s="76" t="s">
        <v>246</v>
      </c>
      <c r="B48" s="84" t="s">
        <v>247</v>
      </c>
      <c r="C48" s="54">
        <f>VZZ!D48-VZZ!C48</f>
        <v>0</v>
      </c>
      <c r="D48" s="54">
        <f>VZZ!E48-VZZ!D48</f>
        <v>0</v>
      </c>
      <c r="E48" s="54">
        <f>VZZ!F48-VZZ!E48</f>
        <v>0</v>
      </c>
      <c r="F48" s="54">
        <f>VZZ!G48-VZZ!F48</f>
        <v>0</v>
      </c>
      <c r="G48" s="54">
        <f>VZZ!H48-VZZ!G48</f>
        <v>0</v>
      </c>
      <c r="H48" s="54">
        <f>VZZ!I48-VZZ!H48</f>
        <v>0</v>
      </c>
      <c r="I48" s="54">
        <f>VZZ!J48-VZZ!I48</f>
        <v>4959</v>
      </c>
      <c r="J48" s="54">
        <f>VZZ!K48-VZZ!J48</f>
        <v>17410</v>
      </c>
    </row>
    <row r="49" spans="1:10" ht="12.75">
      <c r="A49" s="78" t="s">
        <v>248</v>
      </c>
      <c r="B49" s="79" t="s">
        <v>249</v>
      </c>
      <c r="C49" s="51">
        <f>VZZ!D49-VZZ!C49</f>
        <v>0</v>
      </c>
      <c r="D49" s="51">
        <f>VZZ!E49-VZZ!D49</f>
        <v>0</v>
      </c>
      <c r="E49" s="51">
        <f>VZZ!F49-VZZ!E49</f>
        <v>0</v>
      </c>
      <c r="F49" s="51">
        <f>VZZ!G49-VZZ!F49</f>
        <v>0</v>
      </c>
      <c r="G49" s="51">
        <f>VZZ!H49-VZZ!G49</f>
        <v>0</v>
      </c>
      <c r="H49" s="51">
        <f>VZZ!I49-VZZ!H49</f>
        <v>0</v>
      </c>
      <c r="I49" s="51">
        <f>VZZ!J49-VZZ!I49</f>
        <v>7797</v>
      </c>
      <c r="J49" s="51">
        <f>VZZ!K49-VZZ!J49</f>
        <v>68213</v>
      </c>
    </row>
    <row r="50" spans="1:10" ht="12.75">
      <c r="A50" s="78" t="s">
        <v>250</v>
      </c>
      <c r="B50" s="79" t="s">
        <v>251</v>
      </c>
      <c r="C50" s="51">
        <f>VZZ!D50-VZZ!C50</f>
        <v>0</v>
      </c>
      <c r="D50" s="51">
        <f>VZZ!E50-VZZ!D50</f>
        <v>0</v>
      </c>
      <c r="E50" s="51">
        <f>VZZ!F50-VZZ!E50</f>
        <v>-5727</v>
      </c>
      <c r="F50" s="51">
        <f>VZZ!G50-VZZ!F50</f>
        <v>1428</v>
      </c>
      <c r="G50" s="51">
        <f>VZZ!H50-VZZ!G50</f>
        <v>426</v>
      </c>
      <c r="H50" s="51">
        <f>VZZ!I50-VZZ!H50</f>
        <v>3175</v>
      </c>
      <c r="I50" s="51">
        <f>VZZ!J50-VZZ!I50</f>
        <v>2891</v>
      </c>
      <c r="J50" s="51">
        <f>VZZ!K50-VZZ!J50</f>
        <v>140094</v>
      </c>
    </row>
    <row r="51" spans="1:10" ht="12.75">
      <c r="A51" s="76" t="s">
        <v>252</v>
      </c>
      <c r="B51" s="84" t="s">
        <v>253</v>
      </c>
      <c r="C51" s="54">
        <f>VZZ!D51-VZZ!C51</f>
        <v>0</v>
      </c>
      <c r="D51" s="54">
        <f>VZZ!E51-VZZ!D51</f>
        <v>0</v>
      </c>
      <c r="E51" s="54">
        <f>VZZ!F51-VZZ!E51</f>
        <v>14326</v>
      </c>
      <c r="F51" s="54">
        <f>VZZ!G51-VZZ!F51</f>
        <v>-13487</v>
      </c>
      <c r="G51" s="54">
        <f>VZZ!H51-VZZ!G51</f>
        <v>-377</v>
      </c>
      <c r="H51" s="54">
        <f>VZZ!I51-VZZ!H51</f>
        <v>218</v>
      </c>
      <c r="I51" s="54">
        <f>VZZ!J51-VZZ!I51</f>
        <v>221</v>
      </c>
      <c r="J51" s="54">
        <f>VZZ!K51-VZZ!J51</f>
        <v>388</v>
      </c>
    </row>
    <row r="52" spans="1:10" ht="12.75">
      <c r="A52" s="78" t="s">
        <v>254</v>
      </c>
      <c r="B52" s="79" t="s">
        <v>1</v>
      </c>
      <c r="C52" s="51">
        <f>VZZ!D52-VZZ!C52</f>
        <v>0</v>
      </c>
      <c r="D52" s="51">
        <f>VZZ!E52-VZZ!D52</f>
        <v>0</v>
      </c>
      <c r="E52" s="51">
        <f>VZZ!F52-VZZ!E52</f>
        <v>248648</v>
      </c>
      <c r="F52" s="51">
        <f>VZZ!G52-VZZ!F52</f>
        <v>-18598</v>
      </c>
      <c r="G52" s="51">
        <f>VZZ!H52-VZZ!G52</f>
        <v>-42301</v>
      </c>
      <c r="H52" s="51">
        <f>VZZ!I52-VZZ!H52</f>
        <v>-135265</v>
      </c>
      <c r="I52" s="51">
        <f>VZZ!J52-VZZ!I52</f>
        <v>8468</v>
      </c>
      <c r="J52" s="51">
        <f>VZZ!K52-VZZ!J52</f>
        <v>24124</v>
      </c>
    </row>
    <row r="53" spans="1:10" ht="12.75">
      <c r="A53" s="76" t="s">
        <v>255</v>
      </c>
      <c r="B53" s="84" t="s">
        <v>256</v>
      </c>
      <c r="C53" s="54">
        <f>VZZ!D53-VZZ!C53</f>
        <v>0</v>
      </c>
      <c r="D53" s="54">
        <f>VZZ!E53-VZZ!D53</f>
        <v>0</v>
      </c>
      <c r="E53" s="54">
        <f>VZZ!F53-VZZ!E53</f>
        <v>72398</v>
      </c>
      <c r="F53" s="54">
        <f>VZZ!G53-VZZ!F53</f>
        <v>-26917</v>
      </c>
      <c r="G53" s="54">
        <f>VZZ!H53-VZZ!G53</f>
        <v>-5977</v>
      </c>
      <c r="H53" s="54">
        <f>VZZ!I53-VZZ!H53</f>
        <v>-1087</v>
      </c>
      <c r="I53" s="54">
        <f>VZZ!J53-VZZ!I53</f>
        <v>8398</v>
      </c>
      <c r="J53" s="54">
        <f>VZZ!K53-VZZ!J53</f>
        <v>45472</v>
      </c>
    </row>
    <row r="54" spans="1:10" ht="12.75">
      <c r="A54" s="78" t="s">
        <v>257</v>
      </c>
      <c r="B54" s="79" t="s">
        <v>258</v>
      </c>
      <c r="C54" s="51">
        <f>VZZ!D54-VZZ!C54</f>
        <v>0</v>
      </c>
      <c r="D54" s="51">
        <f>VZZ!E54-VZZ!D54</f>
        <v>0</v>
      </c>
      <c r="E54" s="51">
        <f>VZZ!F54-VZZ!E54</f>
        <v>94435</v>
      </c>
      <c r="F54" s="51">
        <f>VZZ!G54-VZZ!F54</f>
        <v>-7534</v>
      </c>
      <c r="G54" s="51">
        <f>VZZ!H54-VZZ!G54</f>
        <v>-9</v>
      </c>
      <c r="H54" s="51">
        <f>VZZ!I54-VZZ!H54</f>
        <v>13741</v>
      </c>
      <c r="I54" s="51">
        <f>VZZ!J54-VZZ!I54</f>
        <v>-43325</v>
      </c>
      <c r="J54" s="51">
        <f>VZZ!K54-VZZ!J54</f>
        <v>38402</v>
      </c>
    </row>
    <row r="55" spans="1:10" ht="12.75">
      <c r="A55" s="76" t="s">
        <v>259</v>
      </c>
      <c r="B55" s="84" t="s">
        <v>260</v>
      </c>
      <c r="C55" s="54">
        <f>VZZ!D55-VZZ!C55</f>
        <v>0</v>
      </c>
      <c r="D55" s="54">
        <f>VZZ!E55-VZZ!D55</f>
        <v>0</v>
      </c>
      <c r="E55" s="54">
        <f>VZZ!F55-VZZ!E55</f>
        <v>0</v>
      </c>
      <c r="F55" s="54">
        <f>VZZ!G55-VZZ!F55</f>
        <v>0</v>
      </c>
      <c r="G55" s="54">
        <f>VZZ!H55-VZZ!G55</f>
        <v>0</v>
      </c>
      <c r="H55" s="54">
        <f>VZZ!I55-VZZ!H55</f>
        <v>0</v>
      </c>
      <c r="I55" s="54">
        <f>VZZ!J55-VZZ!I55</f>
        <v>0</v>
      </c>
      <c r="J55" s="54">
        <f>VZZ!K55-VZZ!J55</f>
        <v>0</v>
      </c>
    </row>
    <row r="56" spans="1:10" ht="12.75">
      <c r="A56" s="78" t="s">
        <v>261</v>
      </c>
      <c r="B56" s="79" t="s">
        <v>262</v>
      </c>
      <c r="C56" s="51">
        <f>VZZ!D56-VZZ!C56</f>
        <v>0</v>
      </c>
      <c r="D56" s="51">
        <f>VZZ!E56-VZZ!D56</f>
        <v>0</v>
      </c>
      <c r="E56" s="51">
        <f>VZZ!F56-VZZ!E56</f>
        <v>0</v>
      </c>
      <c r="F56" s="51">
        <f>VZZ!G56-VZZ!F56</f>
        <v>0</v>
      </c>
      <c r="G56" s="51">
        <f>VZZ!H56-VZZ!G56</f>
        <v>0</v>
      </c>
      <c r="H56" s="51">
        <f>VZZ!I56-VZZ!H56</f>
        <v>0</v>
      </c>
      <c r="I56" s="51">
        <f>VZZ!J56-VZZ!I56</f>
        <v>0</v>
      </c>
      <c r="J56" s="51">
        <f>VZZ!K56-VZZ!J56</f>
        <v>0</v>
      </c>
    </row>
    <row r="57" spans="1:10" ht="12.75">
      <c r="A57" s="52" t="s">
        <v>263</v>
      </c>
      <c r="B57" s="86" t="s">
        <v>264</v>
      </c>
      <c r="C57" s="21">
        <f>VZZ!D57-VZZ!C57</f>
        <v>0</v>
      </c>
      <c r="D57" s="21">
        <f>VZZ!E57-VZZ!D57</f>
        <v>0</v>
      </c>
      <c r="E57" s="21">
        <f>VZZ!F57-VZZ!E57</f>
        <v>-247660</v>
      </c>
      <c r="F57" s="21">
        <f>VZZ!G57-VZZ!F57</f>
        <v>-16254</v>
      </c>
      <c r="G57" s="21">
        <f>VZZ!H57-VZZ!G57</f>
        <v>31862</v>
      </c>
      <c r="H57" s="21">
        <f>VZZ!I57-VZZ!H57</f>
        <v>109748</v>
      </c>
      <c r="I57" s="21">
        <f>VZZ!J57-VZZ!I57</f>
        <v>46729</v>
      </c>
      <c r="J57" s="21">
        <f>VZZ!K57-VZZ!J57</f>
        <v>-207563</v>
      </c>
    </row>
    <row r="58" spans="1:10" ht="12.75">
      <c r="A58" s="78" t="s">
        <v>265</v>
      </c>
      <c r="B58" s="83" t="s">
        <v>266</v>
      </c>
      <c r="C58" s="51">
        <f>VZZ!D58-VZZ!C58</f>
        <v>0</v>
      </c>
      <c r="D58" s="51">
        <f>VZZ!E58-VZZ!D58</f>
        <v>0</v>
      </c>
      <c r="E58" s="51">
        <f>VZZ!F58-VZZ!E58</f>
        <v>779810</v>
      </c>
      <c r="F58" s="51">
        <f>VZZ!G58-VZZ!F58</f>
        <v>-230761</v>
      </c>
      <c r="G58" s="51">
        <f>VZZ!H58-VZZ!G58</f>
        <v>448639</v>
      </c>
      <c r="H58" s="51">
        <f>VZZ!I58-VZZ!H58</f>
        <v>126407</v>
      </c>
      <c r="I58" s="51">
        <f>VZZ!J58-VZZ!I58</f>
        <v>3154</v>
      </c>
      <c r="J58" s="51">
        <f>VZZ!K58-VZZ!J58</f>
        <v>-415510</v>
      </c>
    </row>
    <row r="59" spans="1:10" ht="12.75">
      <c r="A59" s="81" t="s">
        <v>51</v>
      </c>
      <c r="B59" s="82" t="s">
        <v>267</v>
      </c>
      <c r="C59" s="38">
        <f>VZZ!D59-VZZ!C59</f>
        <v>0</v>
      </c>
      <c r="D59" s="38">
        <f>VZZ!E59-VZZ!D59</f>
        <v>0</v>
      </c>
      <c r="E59" s="38">
        <f>VZZ!F59-VZZ!E59</f>
        <v>797901</v>
      </c>
      <c r="F59" s="38">
        <f>VZZ!G59-VZZ!F59</f>
        <v>324378</v>
      </c>
      <c r="G59" s="38">
        <f>VZZ!H59-VZZ!G59</f>
        <v>-31490</v>
      </c>
      <c r="H59" s="38">
        <f>VZZ!I59-VZZ!H59</f>
        <v>-6268</v>
      </c>
      <c r="I59" s="38">
        <f>VZZ!J59-VZZ!I59</f>
        <v>57225</v>
      </c>
      <c r="J59" s="38">
        <f>VZZ!K59-VZZ!J59</f>
        <v>-256860</v>
      </c>
    </row>
    <row r="60" spans="1:10" ht="12.75">
      <c r="A60" s="81" t="s">
        <v>53</v>
      </c>
      <c r="B60" s="82" t="s">
        <v>268</v>
      </c>
      <c r="C60" s="38">
        <f>VZZ!D60-VZZ!C60</f>
        <v>0</v>
      </c>
      <c r="D60" s="38">
        <f>VZZ!E60-VZZ!D60</f>
        <v>0</v>
      </c>
      <c r="E60" s="38">
        <f>VZZ!F60-VZZ!E60</f>
        <v>-18091</v>
      </c>
      <c r="F60" s="38">
        <f>VZZ!G60-VZZ!F60</f>
        <v>-555139</v>
      </c>
      <c r="G60" s="38">
        <f>VZZ!H60-VZZ!G60</f>
        <v>480129</v>
      </c>
      <c r="H60" s="38">
        <f>VZZ!I60-VZZ!H60</f>
        <v>132675</v>
      </c>
      <c r="I60" s="38">
        <f>VZZ!J60-VZZ!I60</f>
        <v>-54071</v>
      </c>
      <c r="J60" s="38">
        <f>VZZ!K60-VZZ!J60</f>
        <v>-158650</v>
      </c>
    </row>
    <row r="61" spans="1:10" ht="12.75">
      <c r="A61" s="52" t="s">
        <v>269</v>
      </c>
      <c r="B61" s="52" t="s">
        <v>270</v>
      </c>
      <c r="C61" s="21">
        <f>VZZ!D61-VZZ!C61</f>
        <v>0</v>
      </c>
      <c r="D61" s="21">
        <f>VZZ!E61-VZZ!D61</f>
        <v>0</v>
      </c>
      <c r="E61" s="21">
        <f>VZZ!F61-VZZ!E61</f>
        <v>1630597</v>
      </c>
      <c r="F61" s="21">
        <f>VZZ!G61-VZZ!F61</f>
        <v>1195616</v>
      </c>
      <c r="G61" s="21">
        <f>VZZ!H61-VZZ!G61</f>
        <v>109850</v>
      </c>
      <c r="H61" s="21">
        <f>VZZ!I61-VZZ!H61</f>
        <v>440937</v>
      </c>
      <c r="I61" s="21">
        <f>VZZ!J61-VZZ!I61</f>
        <v>87574</v>
      </c>
      <c r="J61" s="21">
        <f>VZZ!K61-VZZ!J61</f>
        <v>417622</v>
      </c>
    </row>
    <row r="62" spans="1:10" ht="12.75">
      <c r="A62" s="76" t="s">
        <v>271</v>
      </c>
      <c r="B62" s="84" t="s">
        <v>272</v>
      </c>
      <c r="C62" s="54">
        <f>VZZ!D62-VZZ!C62</f>
        <v>0</v>
      </c>
      <c r="D62" s="54">
        <f>VZZ!E62-VZZ!D62</f>
        <v>0</v>
      </c>
      <c r="E62" s="54">
        <f>VZZ!F62-VZZ!E62</f>
        <v>65539</v>
      </c>
      <c r="F62" s="54">
        <f>VZZ!G62-VZZ!F62</f>
        <v>-65539</v>
      </c>
      <c r="G62" s="54">
        <f>VZZ!H62-VZZ!G62</f>
        <v>57637</v>
      </c>
      <c r="H62" s="54">
        <f>VZZ!I62-VZZ!H62</f>
        <v>-57637</v>
      </c>
      <c r="I62" s="54">
        <f>VZZ!J62-VZZ!I62</f>
        <v>0</v>
      </c>
      <c r="J62" s="54">
        <f>VZZ!K62-VZZ!J62</f>
        <v>0</v>
      </c>
    </row>
    <row r="63" spans="1:10" ht="12.75">
      <c r="A63" s="55" t="s">
        <v>273</v>
      </c>
      <c r="B63" s="82" t="s">
        <v>274</v>
      </c>
      <c r="C63" s="38">
        <f>VZZ!D63-VZZ!C63</f>
        <v>0</v>
      </c>
      <c r="D63" s="38">
        <f>VZZ!E63-VZZ!D63</f>
        <v>0</v>
      </c>
      <c r="E63" s="38">
        <f>VZZ!F63-VZZ!E63</f>
        <v>55758</v>
      </c>
      <c r="F63" s="38">
        <f>VZZ!G63-VZZ!F63</f>
        <v>-55758</v>
      </c>
      <c r="G63" s="38">
        <f>VZZ!H63-VZZ!G63</f>
        <v>22282</v>
      </c>
      <c r="H63" s="38">
        <f>VZZ!I63-VZZ!H63</f>
        <v>-22282</v>
      </c>
      <c r="I63" s="38">
        <f>VZZ!J63-VZZ!I63</f>
        <v>0</v>
      </c>
      <c r="J63" s="38">
        <f>VZZ!K63-VZZ!J63</f>
        <v>0</v>
      </c>
    </row>
    <row r="64" spans="1:10" ht="12.75">
      <c r="A64" s="55" t="s">
        <v>275</v>
      </c>
      <c r="B64" s="87" t="s">
        <v>276</v>
      </c>
      <c r="C64" s="38">
        <f>VZZ!D64-VZZ!C64</f>
        <v>0</v>
      </c>
      <c r="D64" s="38">
        <f>VZZ!E64-VZZ!D64</f>
        <v>0</v>
      </c>
      <c r="E64" s="38">
        <f>VZZ!F64-VZZ!E64</f>
        <v>3030</v>
      </c>
      <c r="F64" s="38">
        <f>VZZ!G64-VZZ!F64</f>
        <v>-3030</v>
      </c>
      <c r="G64" s="38">
        <f>VZZ!H64-VZZ!G64</f>
        <v>9192</v>
      </c>
      <c r="H64" s="38">
        <f>VZZ!I64-VZZ!H64</f>
        <v>-9192</v>
      </c>
      <c r="I64" s="38">
        <f>VZZ!J64-VZZ!I64</f>
        <v>0</v>
      </c>
      <c r="J64" s="38">
        <f>VZZ!K64-VZZ!J64</f>
        <v>0</v>
      </c>
    </row>
    <row r="65" spans="1:10" ht="12.75">
      <c r="A65" s="81" t="s">
        <v>51</v>
      </c>
      <c r="B65" s="82" t="s">
        <v>267</v>
      </c>
      <c r="C65" s="38">
        <f>VZZ!D65-VZZ!C65</f>
        <v>0</v>
      </c>
      <c r="D65" s="38">
        <f>VZZ!E65-VZZ!D65</f>
        <v>0</v>
      </c>
      <c r="E65" s="38">
        <f>VZZ!F65-VZZ!E65</f>
        <v>3030</v>
      </c>
      <c r="F65" s="38">
        <f>VZZ!G65-VZZ!F65</f>
        <v>-3030</v>
      </c>
      <c r="G65" s="38">
        <f>VZZ!H65-VZZ!G65</f>
        <v>9192</v>
      </c>
      <c r="H65" s="38">
        <f>VZZ!I65-VZZ!H65</f>
        <v>-9192</v>
      </c>
      <c r="I65" s="38">
        <f>VZZ!J65-VZZ!I65</f>
        <v>0</v>
      </c>
      <c r="J65" s="38">
        <f>VZZ!K65-VZZ!J65</f>
        <v>0</v>
      </c>
    </row>
    <row r="66" spans="1:10" ht="12.75">
      <c r="A66" s="81" t="s">
        <v>53</v>
      </c>
      <c r="B66" s="82" t="s">
        <v>268</v>
      </c>
      <c r="C66" s="38">
        <f>VZZ!D66-VZZ!C66</f>
        <v>0</v>
      </c>
      <c r="D66" s="38">
        <f>VZZ!E66-VZZ!D66</f>
        <v>0</v>
      </c>
      <c r="E66" s="38">
        <f>VZZ!F66-VZZ!E66</f>
        <v>0</v>
      </c>
      <c r="F66" s="38">
        <f>VZZ!G66-VZZ!F66</f>
        <v>0</v>
      </c>
      <c r="G66" s="38">
        <f>VZZ!H66-VZZ!G66</f>
        <v>0</v>
      </c>
      <c r="H66" s="38">
        <f>VZZ!I66-VZZ!H66</f>
        <v>0</v>
      </c>
      <c r="I66" s="38">
        <f>VZZ!J66-VZZ!I66</f>
        <v>0</v>
      </c>
      <c r="J66" s="38">
        <f>VZZ!K66-VZZ!J66</f>
        <v>0</v>
      </c>
    </row>
    <row r="67" spans="1:10" ht="12.75">
      <c r="A67" s="52" t="s">
        <v>263</v>
      </c>
      <c r="B67" s="52" t="s">
        <v>277</v>
      </c>
      <c r="C67" s="21">
        <f>VZZ!D67-VZZ!C67</f>
        <v>0</v>
      </c>
      <c r="D67" s="21">
        <f>VZZ!E67-VZZ!D67</f>
        <v>0</v>
      </c>
      <c r="E67" s="21">
        <f>VZZ!F67-VZZ!E67</f>
        <v>6751</v>
      </c>
      <c r="F67" s="21">
        <f>VZZ!G67-VZZ!F67</f>
        <v>-6751</v>
      </c>
      <c r="G67" s="21">
        <f>VZZ!H67-VZZ!G67</f>
        <v>26163</v>
      </c>
      <c r="H67" s="21">
        <f>VZZ!I67-VZZ!H67</f>
        <v>-26163</v>
      </c>
      <c r="I67" s="21">
        <f>VZZ!J67-VZZ!I67</f>
        <v>0</v>
      </c>
      <c r="J67" s="21">
        <f>VZZ!K67-VZZ!J67</f>
        <v>0</v>
      </c>
    </row>
    <row r="68" spans="1:10" ht="12.75">
      <c r="A68" s="55" t="s">
        <v>278</v>
      </c>
      <c r="B68" s="82" t="s">
        <v>279</v>
      </c>
      <c r="C68" s="38">
        <f>VZZ!D68-VZZ!C68</f>
        <v>0</v>
      </c>
      <c r="D68" s="38">
        <f>VZZ!E68-VZZ!D68</f>
        <v>0</v>
      </c>
      <c r="E68" s="38">
        <f>VZZ!F68-VZZ!E68</f>
        <v>0</v>
      </c>
      <c r="F68" s="38">
        <f>VZZ!G68-VZZ!F68</f>
        <v>0</v>
      </c>
      <c r="G68" s="38">
        <f>VZZ!H68-VZZ!G68</f>
        <v>0</v>
      </c>
      <c r="H68" s="38">
        <f>VZZ!I68-VZZ!H68</f>
        <v>0</v>
      </c>
      <c r="I68" s="38">
        <f>VZZ!J68-VZZ!I68</f>
        <v>0</v>
      </c>
      <c r="J68" s="38">
        <f>VZZ!K68-VZZ!J68</f>
        <v>0</v>
      </c>
    </row>
    <row r="69" spans="1:10" ht="12.75">
      <c r="A69" s="52" t="s">
        <v>280</v>
      </c>
      <c r="B69" s="52" t="s">
        <v>281</v>
      </c>
      <c r="C69" s="21">
        <f>VZZ!D69-VZZ!C69</f>
        <v>0</v>
      </c>
      <c r="D69" s="21">
        <f>VZZ!E69-VZZ!D69</f>
        <v>0</v>
      </c>
      <c r="E69" s="21">
        <f>VZZ!F69-VZZ!E69</f>
        <v>1637348</v>
      </c>
      <c r="F69" s="21">
        <f>VZZ!G69-VZZ!F69</f>
        <v>1188865</v>
      </c>
      <c r="G69" s="21">
        <f>VZZ!H69-VZZ!G69</f>
        <v>136013</v>
      </c>
      <c r="H69" s="21">
        <f>VZZ!I69-VZZ!H69</f>
        <v>414774</v>
      </c>
      <c r="I69" s="21">
        <f>VZZ!J69-VZZ!I69</f>
        <v>87574</v>
      </c>
      <c r="J69" s="21">
        <f>VZZ!K69-VZZ!J69</f>
        <v>417622</v>
      </c>
    </row>
    <row r="70" spans="1:10" ht="12.75">
      <c r="A70" s="52"/>
      <c r="B70" s="52" t="s">
        <v>282</v>
      </c>
      <c r="C70" s="21">
        <f>VZZ!D70-VZZ!C70</f>
        <v>0</v>
      </c>
      <c r="D70" s="21">
        <f>VZZ!E70-VZZ!D70</f>
        <v>0</v>
      </c>
      <c r="E70" s="21">
        <f>VZZ!F70-VZZ!E70</f>
        <v>2420188</v>
      </c>
      <c r="F70" s="21">
        <f>VZZ!G70-VZZ!F70</f>
        <v>955074</v>
      </c>
      <c r="G70" s="21">
        <f>VZZ!H70-VZZ!G70</f>
        <v>593844</v>
      </c>
      <c r="H70" s="21">
        <f>VZZ!I70-VZZ!H70</f>
        <v>531989</v>
      </c>
      <c r="I70" s="21">
        <f>VZZ!J70-VZZ!I70</f>
        <v>90728</v>
      </c>
      <c r="J70" s="21">
        <f>VZZ!K70-VZZ!J70</f>
        <v>2112</v>
      </c>
    </row>
  </sheetData>
  <sheetProtection password="DE7D" sheet="1"/>
  <mergeCells count="6">
    <mergeCell ref="A7:B7"/>
    <mergeCell ref="A5:E5"/>
    <mergeCell ref="A1:B1"/>
    <mergeCell ref="C1:J1"/>
    <mergeCell ref="A3:B3"/>
    <mergeCell ref="C3:J3"/>
  </mergeCells>
  <printOptions/>
  <pageMargins left="0.75" right="0.75" top="1" bottom="1" header="0.4921259845" footer="0.4921259845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Vysoká škola technická a ekonimická v Č.B.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Metody komplexního hodnocení podniku</dc:title>
  <dc:subject/>
  <dc:creator>Vochozka</dc:creator>
  <cp:keywords/>
  <dc:description/>
  <cp:lastModifiedBy>Martin1</cp:lastModifiedBy>
  <cp:lastPrinted>2009-03-14T12:58:18Z</cp:lastPrinted>
  <dcterms:created xsi:type="dcterms:W3CDTF">2009-03-12T13:31:09Z</dcterms:created>
  <dcterms:modified xsi:type="dcterms:W3CDTF">2009-08-14T15:00:45Z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MyDocumen">
    <vt:lpwstr>1</vt:lpwstr>
  </property>
</Properties>
</file>