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170" windowHeight="14610" activeTab="0"/>
  </bookViews>
  <sheets>
    <sheet name="EVA" sheetId="1" r:id="rId1"/>
  </sheets>
  <definedNames/>
  <calcPr fullCalcOnLoad="1"/>
</workbook>
</file>

<file path=xl/sharedStrings.xml><?xml version="1.0" encoding="utf-8"?>
<sst xmlns="http://schemas.openxmlformats.org/spreadsheetml/2006/main" count="398" uniqueCount="269">
  <si>
    <t>ROE</t>
  </si>
  <si>
    <t>EVA</t>
  </si>
  <si>
    <t>PASIVA</t>
  </si>
  <si>
    <t xml:space="preserve">   PASIVA CELKEM</t>
  </si>
  <si>
    <t>A.</t>
  </si>
  <si>
    <t>VLASTNÍ KAPITÁL</t>
  </si>
  <si>
    <t>A.I.</t>
  </si>
  <si>
    <t>Základní kapitál</t>
  </si>
  <si>
    <t>1.</t>
  </si>
  <si>
    <t xml:space="preserve">   Základní kapitál</t>
  </si>
  <si>
    <t>2.</t>
  </si>
  <si>
    <t xml:space="preserve">   Vlastní akcie a vlastní obchodní podíly (-)</t>
  </si>
  <si>
    <t>3.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</si>
  <si>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</si>
  <si>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</si>
  <si>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</si>
  <si>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</si>
  <si>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</si>
  <si>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</si>
  <si>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>4.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</si>
  <si>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</si>
  <si>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</si>
  <si>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</si>
  <si>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</si>
  <si>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</si>
  <si>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</si>
  <si>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</si>
  <si>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</si>
  <si>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</si>
  <si>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</si>
  <si>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B.</t>
  </si>
  <si>
    <t>CIZÍ ZDROJE</t>
  </si>
  <si>
    <t>B.I.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</si>
  <si>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</si>
  <si>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</si>
  <si>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</si>
  <si>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</si>
  <si>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</si>
  <si>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B.II.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</si>
  <si>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</si>
  <si>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</si>
  <si>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</si>
  <si>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</si>
  <si>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>5.</t>
  </si>
  <si>
    <t xml:space="preserve">   Přijaté zálohy</t>
  </si>
  <si>
    <t>6.</t>
  </si>
  <si>
    <t xml:space="preserve">   Vydané dluhopisy</t>
  </si>
  <si>
    <t>7.</t>
  </si>
  <si>
    <t xml:space="preserve">   Směnky k úhradě</t>
  </si>
  <si>
    <t>8.</t>
  </si>
  <si>
    <t xml:space="preserve">   Dohadné účty pasivní</t>
  </si>
  <si>
    <t>9.</t>
  </si>
  <si>
    <t xml:space="preserve">   Jiné závazky</t>
  </si>
  <si>
    <t>10.</t>
  </si>
  <si>
    <t xml:space="preserve">   Odložený daňový závazek</t>
  </si>
  <si>
    <t>B.III.</t>
  </si>
  <si>
    <t>Krátkodobé závazky</t>
  </si>
  <si>
    <t xml:space="preserve">    Závazky z obchodních vztahů</t>
  </si>
  <si>
    <t xml:space="preserve">    Závazky - spřízněná strana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</si>
  <si>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</si>
  <si>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</si>
  <si>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</si>
  <si>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</si>
  <si>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</si>
  <si>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</si>
  <si>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</si>
  <si>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</si>
  <si>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</si>
  <si>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</si>
  <si>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C.</t>
  </si>
  <si>
    <t>OSTATNÍ PASIVA - přechodné účty pasiv</t>
  </si>
  <si>
    <t>C.I.</t>
  </si>
  <si>
    <t>Časové rozlišení</t>
  </si>
  <si>
    <t xml:space="preserve">   Výdaje příštích období</t>
  </si>
  <si>
    <t xml:space="preserve">   Výnosy příštích období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</si>
  <si>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</si>
  <si>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</si>
  <si>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</si>
  <si>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</si>
  <si>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</si>
  <si>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</si>
  <si>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</si>
  <si>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</si>
  <si>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</si>
  <si>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</si>
  <si>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</si>
  <si>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</si>
  <si>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</si>
  <si>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</si>
  <si>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</si>
  <si>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</si>
  <si>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</si>
  <si>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</si>
  <si>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</si>
  <si>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Náklady na sociální zabezpečení a zdravotní pojištění</t>
  </si>
  <si>
    <t>Sociální náklady</t>
  </si>
  <si>
    <t>D.</t>
  </si>
  <si>
    <t>Daně a poplatky</t>
  </si>
  <si>
    <t>E.</t>
  </si>
  <si>
    <t>III.</t>
  </si>
  <si>
    <t>Tržby z prodeje dlouhodobého majetku</t>
  </si>
  <si>
    <t>Tržby z prodeje materiálu</t>
  </si>
  <si>
    <t>F.</t>
  </si>
  <si>
    <t>Zůstatková cena prodaného dlouhodobého majetku</t>
  </si>
  <si>
    <t>Prodaný materiál</t>
  </si>
  <si>
    <t>G.</t>
  </si>
  <si>
    <t>Změna stavu rezerv a opravných položek v provozní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</si>
  <si>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</si>
  <si>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</si>
  <si>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</si>
  <si>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</si>
  <si>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</si>
  <si>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</si>
  <si>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</si>
  <si>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</si>
  <si>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</si>
  <si>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</si>
  <si>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</si>
  <si>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</si>
  <si>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</si>
  <si>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</si>
  <si>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</si>
  <si>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</si>
  <si>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</si>
  <si>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VIII.</t>
  </si>
  <si>
    <t>Výnosy z krátkodobého finančního majetku</t>
  </si>
  <si>
    <t>K.</t>
  </si>
  <si>
    <t>Náklady z finančního majetku</t>
  </si>
  <si>
    <t>IX.</t>
  </si>
  <si>
    <t>L.</t>
  </si>
  <si>
    <t>M.</t>
  </si>
  <si>
    <t>Změna stavu rezerv a opravných položek ve finanční oblasti</t>
  </si>
  <si>
    <t>X.</t>
  </si>
  <si>
    <t>Výnosové úroky</t>
  </si>
  <si>
    <t>N.</t>
  </si>
  <si>
    <t>Nákladové úroky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</si>
  <si>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</si>
  <si>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</si>
  <si>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</si>
  <si>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</si>
  <si>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</si>
  <si>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</si>
  <si>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</si>
  <si>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</si>
  <si>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</si>
  <si>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</si>
  <si>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</si>
  <si>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</si>
  <si>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</si>
  <si>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</si>
  <si>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</si>
  <si>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</si>
  <si>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</si>
  <si>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</si>
  <si>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</si>
  <si>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</si>
  <si>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</si>
  <si>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</si>
  <si>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</si>
  <si>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</si>
  <si>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</si>
  <si>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</si>
  <si>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</si>
  <si>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</si>
  <si>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Plzeňský prazdroj, a.s.</t>
  </si>
  <si>
    <t>Výkaz zisků a ztrát</t>
  </si>
  <si>
    <t>Výpočet  WACC a EVA</t>
  </si>
  <si>
    <r>
      <t>r</t>
    </r>
    <r>
      <rPr>
        <vertAlign val="subscript"/>
        <sz val="10"/>
        <rFont val="Times New Roman"/>
        <family val="1"/>
      </rPr>
      <t>f</t>
    </r>
  </si>
  <si>
    <r>
      <t>r</t>
    </r>
    <r>
      <rPr>
        <vertAlign val="subscript"/>
        <sz val="9"/>
        <rFont val="Times New Roman"/>
        <family val="1"/>
      </rPr>
      <t>LA</t>
    </r>
  </si>
  <si>
    <t>WACC</t>
  </si>
  <si>
    <r>
      <t>r</t>
    </r>
    <r>
      <rPr>
        <vertAlign val="subscript"/>
        <sz val="10"/>
        <rFont val="Times New Roman"/>
        <family val="1"/>
      </rPr>
      <t>podnikatelské</t>
    </r>
  </si>
  <si>
    <r>
      <t>r</t>
    </r>
    <r>
      <rPr>
        <vertAlign val="subscript"/>
        <sz val="10"/>
        <rFont val="Times New Roman"/>
        <family val="1"/>
      </rPr>
      <t>FinStab</t>
    </r>
  </si>
  <si>
    <t>Bezrizikový výnos</t>
  </si>
  <si>
    <t>Ukazatelé charakterizující velikost podniku</t>
  </si>
  <si>
    <t>Ukazatelé charakterizující produkční sílu</t>
  </si>
  <si>
    <t>Ukazatelé charakterizující vztahy mezi aktivy a pasivy</t>
  </si>
  <si>
    <t>Vážené průměrné náklady na kapitál</t>
  </si>
  <si>
    <t>AKTIVA</t>
  </si>
  <si>
    <t>AKTIVA CELKEM</t>
  </si>
  <si>
    <t>POHLEDÁVKY ZA UPSANÝ VLASTNÍ KAPITÁL</t>
  </si>
  <si>
    <t>DLOUHODOBÝ MAJETEK</t>
  </si>
  <si>
    <t>Dlouhodobý nehmotný majetek</t>
  </si>
  <si>
    <t xml:space="preserve">   Zřizovací výdaje</t>
  </si>
  <si>
    <t xml:space="preserve">   Nehmotné výsledky výzkumu a vývoje</t>
  </si>
  <si>
    <t xml:space="preserve">   Software</t>
  </si>
  <si>
    <t>Obchodní známky a TV spoty</t>
  </si>
  <si>
    <t xml:space="preserve">   Goodwill</t>
  </si>
  <si>
    <t xml:space="preserve">   Jiný dlouhodobý nehmotný majetek</t>
  </si>
  <si>
    <t xml:space="preserve">   Poskytnuté zálohy na dlouhodobý nehmotný majetek</t>
  </si>
  <si>
    <t>Dlouhodobý  hmotný majetek</t>
  </si>
  <si>
    <t xml:space="preserve">   Pozemky</t>
  </si>
  <si>
    <t xml:space="preserve">   Stavby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</si>
  <si>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</si>
  <si>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</si>
  <si>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</si>
  <si>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Poskytnuté zálohy na DHM</t>
  </si>
  <si>
    <t xml:space="preserve">   Oceňovací rozdíl k nabytému majetku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</si>
  <si>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</si>
  <si>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</si>
  <si>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</si>
  <si>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</si>
  <si>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</si>
  <si>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</si>
  <si>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</si>
  <si>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</si>
  <si>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OBĚŽNÁ AKTIVA</t>
  </si>
  <si>
    <t>Zásoby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</si>
  <si>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</si>
  <si>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</si>
  <si>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</si>
  <si>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</si>
  <si>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</si>
  <si>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</si>
  <si>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</si>
  <si>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</si>
  <si>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</si>
  <si>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</si>
  <si>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</si>
  <si>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</si>
  <si>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</si>
  <si>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</si>
  <si>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</si>
  <si>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>Krátkodobé pohledávky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</si>
  <si>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</si>
  <si>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</si>
  <si>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</si>
  <si>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</si>
  <si>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>Finanční majetek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</si>
  <si>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</si>
  <si>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</si>
  <si>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</si>
  <si>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</si>
  <si>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OSTATNÍ AKTIVA - přechodné účty aktiv</t>
  </si>
  <si>
    <t>D.I.</t>
  </si>
  <si>
    <t xml:space="preserve">   Náklady příštích období</t>
  </si>
  <si>
    <t xml:space="preserve">   Komplexní náklady příštích období</t>
  </si>
  <si>
    <t xml:space="preserve">   Příjmy příštích období</t>
  </si>
  <si>
    <t>Rozvaha</t>
  </si>
  <si>
    <t>Běžná likvidita</t>
  </si>
  <si>
    <t>XP</t>
  </si>
  <si>
    <t>EBIT/Aktiva</t>
  </si>
  <si>
    <t>ROA</t>
  </si>
  <si>
    <t>Celková likvidita</t>
  </si>
  <si>
    <t>UZ</t>
  </si>
  <si>
    <t>d</t>
  </si>
  <si>
    <t>Sazba daně z příjmů právnických osob</t>
  </si>
  <si>
    <t>Úplatné zdroje (vlastní kapitál+bankovní úvěry+vydané dluhopisy)</t>
  </si>
  <si>
    <t>Alternativní náklady na vlastní kapitál</t>
  </si>
  <si>
    <r>
      <t>r</t>
    </r>
    <r>
      <rPr>
        <i/>
        <vertAlign val="subscript"/>
        <sz val="10"/>
        <rFont val="Times New Roman"/>
        <family val="1"/>
      </rPr>
      <t>e</t>
    </r>
  </si>
  <si>
    <r>
      <t>(ROE-r</t>
    </r>
    <r>
      <rPr>
        <b/>
        <vertAlign val="subscript"/>
        <sz val="10"/>
        <rFont val="Times New Roman"/>
        <family val="1"/>
      </rPr>
      <t>e</t>
    </r>
    <r>
      <rPr>
        <b/>
        <sz val="10"/>
        <rFont val="Times New Roman"/>
        <family val="1"/>
      </rPr>
      <t>)*VK</t>
    </r>
  </si>
  <si>
    <t>Označení</t>
  </si>
  <si>
    <t>Popis</t>
  </si>
  <si>
    <t xml:space="preserve">   Nedokončený dlouhodobý. hmotný majetek</t>
  </si>
  <si>
    <t xml:space="preserve">   Pohledávky za účetními. jednotkami pod podstatným vlivem</t>
  </si>
  <si>
    <t>Výsledek hospodaření běžného účetního období (+/-)</t>
  </si>
  <si>
    <t>Odpisy dl. nehmotného. a hmotného majetku</t>
  </si>
  <si>
    <t>Zůstatková cena prodaného. dl. majetku a materiálu</t>
  </si>
  <si>
    <t>oblasti a komplexních nákladů příštích období</t>
  </si>
  <si>
    <t>Rentabilita vlastního kapitálu</t>
  </si>
  <si>
    <t xml:space="preserve">   Nedokončený dlouhodobý nehmotný majetek</t>
  </si>
  <si>
    <t xml:space="preserve">   Samostatné movité věci a soubory movitých věcí</t>
  </si>
  <si>
    <t xml:space="preserve">   Ostatní dlouhodobé cenné papíry a podíly</t>
  </si>
  <si>
    <t xml:space="preserve">   Závazky ke společníkům, členům družstva a k účastníkům sdružení</t>
  </si>
  <si>
    <t>Odměny členům orgánů společnosti a družstva</t>
  </si>
  <si>
    <t>Tržby z prodeje dlouhodobého majetku a materiálu</t>
  </si>
  <si>
    <t>Výnosy z ostatních dlouhodobých cenných papírů a podílů</t>
  </si>
  <si>
    <t>Výnosy z ostatního dlouhodobého finančního majetku</t>
  </si>
  <si>
    <t>Výnosy z přecenění  cenných papírů a derivátů</t>
  </si>
  <si>
    <t>Náklady z přecenění cenných papírů derivátů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</si>
</sst>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#,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_ ;\-#,##0.00\ "/>
    <numFmt numFmtId="170" formatCode="#,##0_ ;\-#,##0\ "/>
    <numFmt numFmtId="171" formatCode="0.000"/>
    <numFmt numFmtId="172" formatCode="0.0%"/>
    <numFmt numFmtId="173" formatCode="[$-405]d\.\ mmmm\ yyyy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%"/>
  </numFmts>
  <fonts count="55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name val="Times New Roman"/>
      <family val="1"/>
    </font>
    <font>
      <vertAlign val="subscript"/>
      <sz val="9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vertAlign val="subscript"/>
      <sz val="10"/>
      <name val="Times New Roman"/>
      <family val="1"/>
    </font>
    <font>
      <b/>
      <vertAlign val="sub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8"/>
      <name val="Arial"/>
      <family val="2"/>
    </font>
    <font>
      <b/>
      <i/>
      <sz val="16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Times New Roman"/>
      <family val="1"/>
    </font>
    <font>
      <b/>
      <sz val="14"/>
      <color theme="4" tint="-0.4999699890613556"/>
      <name val="Arial"/>
      <family val="2"/>
    </font>
    <font>
      <b/>
      <i/>
      <sz val="16"/>
      <color rgb="FF0070C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499969989061355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5" fillId="34" borderId="10" xfId="33" applyFont="1" applyFill="1" applyBorder="1" applyAlignment="1" applyProtection="1">
      <alignment horizontal="center" vertical="center"/>
      <protection hidden="1"/>
    </xf>
    <xf numFmtId="0" fontId="6" fillId="34" borderId="10" xfId="33" applyFont="1" applyFill="1" applyBorder="1" applyAlignment="1" applyProtection="1">
      <alignment vertical="center"/>
      <protection hidden="1"/>
    </xf>
    <xf numFmtId="3" fontId="6" fillId="34" borderId="10" xfId="33" applyNumberFormat="1" applyFont="1" applyFill="1" applyBorder="1" applyAlignment="1" applyProtection="1">
      <alignment vertical="center"/>
      <protection hidden="1"/>
    </xf>
    <xf numFmtId="0" fontId="6" fillId="35" borderId="10" xfId="33" applyFont="1" applyFill="1" applyBorder="1" applyAlignment="1" applyProtection="1">
      <alignment horizontal="left" vertical="center"/>
      <protection hidden="1"/>
    </xf>
    <xf numFmtId="0" fontId="6" fillId="35" borderId="10" xfId="33" applyFont="1" applyFill="1" applyBorder="1" applyAlignment="1" applyProtection="1">
      <alignment vertical="center"/>
      <protection hidden="1"/>
    </xf>
    <xf numFmtId="3" fontId="6" fillId="35" borderId="10" xfId="33" applyNumberFormat="1" applyFont="1" applyFill="1" applyBorder="1">
      <alignment/>
      <protection/>
    </xf>
    <xf numFmtId="0" fontId="6" fillId="36" borderId="10" xfId="33" applyFont="1" applyFill="1" applyBorder="1" applyAlignment="1" applyProtection="1">
      <alignment horizontal="left" vertical="center"/>
      <protection hidden="1"/>
    </xf>
    <xf numFmtId="0" fontId="6" fillId="36" borderId="10" xfId="33" applyFont="1" applyFill="1" applyBorder="1" applyAlignment="1" applyProtection="1">
      <alignment vertical="center"/>
      <protection hidden="1"/>
    </xf>
    <xf numFmtId="3" fontId="6" fillId="36" borderId="10" xfId="33" applyNumberFormat="1" applyFont="1" applyFill="1" applyBorder="1">
      <alignment/>
      <protection/>
    </xf>
    <xf numFmtId="0" fontId="5" fillId="0" borderId="10" xfId="33" applyFont="1" applyFill="1" applyBorder="1" applyAlignment="1" applyProtection="1">
      <alignment horizontal="right" vertical="center"/>
      <protection hidden="1"/>
    </xf>
    <xf numFmtId="0" fontId="5" fillId="0" borderId="10" xfId="33" applyFont="1" applyFill="1" applyBorder="1" applyAlignment="1" applyProtection="1">
      <alignment vertical="center"/>
      <protection hidden="1"/>
    </xf>
    <xf numFmtId="3" fontId="5" fillId="0" borderId="10" xfId="33" applyNumberFormat="1" applyFont="1" applyFill="1" applyBorder="1">
      <alignment/>
      <protection/>
    </xf>
    <xf numFmtId="0" fontId="7" fillId="0" borderId="0" xfId="33" applyFont="1">
      <alignment/>
      <protection/>
    </xf>
    <xf numFmtId="0" fontId="5" fillId="0" borderId="0" xfId="33" applyFont="1" applyFill="1" applyBorder="1" applyAlignment="1" applyProtection="1">
      <alignment horizontal="right" vertical="center"/>
      <protection hidden="1"/>
    </xf>
    <xf numFmtId="0" fontId="5" fillId="0" borderId="0" xfId="33" applyFont="1" applyFill="1" applyBorder="1" applyAlignment="1" applyProtection="1">
      <alignment vertical="center"/>
      <protection hidden="1"/>
    </xf>
    <xf numFmtId="3" fontId="5" fillId="0" borderId="0" xfId="33" applyNumberFormat="1" applyFont="1" applyFill="1" applyBorder="1">
      <alignment/>
      <protection/>
    </xf>
    <xf numFmtId="0" fontId="4" fillId="37" borderId="10" xfId="33" applyFont="1" applyFill="1" applyBorder="1" applyAlignment="1" applyProtection="1">
      <alignment horizontal="center" vertical="center"/>
      <protection hidden="1"/>
    </xf>
    <xf numFmtId="0" fontId="5" fillId="38" borderId="10" xfId="33" applyFont="1" applyFill="1" applyBorder="1">
      <alignment/>
      <protection/>
    </xf>
    <xf numFmtId="0" fontId="8" fillId="38" borderId="10" xfId="33" applyFont="1" applyFill="1" applyBorder="1">
      <alignment/>
      <protection/>
    </xf>
    <xf numFmtId="3" fontId="5" fillId="38" borderId="10" xfId="33" applyNumberFormat="1" applyFont="1" applyFill="1" applyBorder="1">
      <alignment/>
      <protection/>
    </xf>
    <xf numFmtId="0" fontId="5" fillId="39" borderId="10" xfId="33" applyFont="1" applyFill="1" applyBorder="1">
      <alignment/>
      <protection/>
    </xf>
    <xf numFmtId="0" fontId="9" fillId="39" borderId="10" xfId="33" applyFont="1" applyFill="1" applyBorder="1">
      <alignment/>
      <protection/>
    </xf>
    <xf numFmtId="3" fontId="5" fillId="39" borderId="10" xfId="33" applyNumberFormat="1" applyFont="1" applyFill="1" applyBorder="1">
      <alignment/>
      <protection/>
    </xf>
    <xf numFmtId="49" fontId="5" fillId="38" borderId="10" xfId="33" applyNumberFormat="1" applyFont="1" applyFill="1" applyBorder="1" applyAlignment="1">
      <alignment horizontal="center"/>
      <protection/>
    </xf>
    <xf numFmtId="0" fontId="6" fillId="38" borderId="10" xfId="33" applyFont="1" applyFill="1" applyBorder="1">
      <alignment/>
      <protection/>
    </xf>
    <xf numFmtId="3" fontId="6" fillId="38" borderId="10" xfId="33" applyNumberFormat="1" applyFont="1" applyFill="1" applyBorder="1">
      <alignment/>
      <protection/>
    </xf>
    <xf numFmtId="0" fontId="5" fillId="0" borderId="10" xfId="33" applyFont="1" applyBorder="1" applyAlignment="1">
      <alignment horizontal="right"/>
      <protection/>
    </xf>
    <xf numFmtId="0" fontId="9" fillId="40" borderId="10" xfId="33" applyFont="1" applyFill="1" applyBorder="1">
      <alignment/>
      <protection/>
    </xf>
    <xf numFmtId="3" fontId="5" fillId="0" borderId="10" xfId="33" applyNumberFormat="1" applyFont="1" applyBorder="1">
      <alignment/>
      <protection/>
    </xf>
    <xf numFmtId="0" fontId="8" fillId="39" borderId="10" xfId="33" applyFont="1" applyFill="1" applyBorder="1">
      <alignment/>
      <protection/>
    </xf>
    <xf numFmtId="3" fontId="6" fillId="39" borderId="10" xfId="33" applyNumberFormat="1" applyFont="1" applyFill="1" applyBorder="1">
      <alignment/>
      <protection/>
    </xf>
    <xf numFmtId="0" fontId="9" fillId="38" borderId="10" xfId="33" applyFont="1" applyFill="1" applyBorder="1">
      <alignment/>
      <protection/>
    </xf>
    <xf numFmtId="0" fontId="5" fillId="0" borderId="10" xfId="33" applyFont="1" applyBorder="1">
      <alignment/>
      <protection/>
    </xf>
    <xf numFmtId="49" fontId="6" fillId="38" borderId="10" xfId="33" applyNumberFormat="1" applyFont="1" applyFill="1" applyBorder="1" applyAlignment="1">
      <alignment wrapText="1"/>
      <protection/>
    </xf>
    <xf numFmtId="0" fontId="6" fillId="38" borderId="10" xfId="33" applyFont="1" applyFill="1" applyBorder="1" applyAlignment="1">
      <alignment wrapText="1"/>
      <protection/>
    </xf>
    <xf numFmtId="0" fontId="8" fillId="40" borderId="10" xfId="33" applyFont="1" applyFill="1" applyBorder="1">
      <alignment/>
      <protection/>
    </xf>
    <xf numFmtId="0" fontId="5" fillId="0" borderId="0" xfId="33" applyFont="1" applyFill="1" applyBorder="1" applyAlignment="1" applyProtection="1">
      <alignment horizontal="left" vertical="center"/>
      <protection hidden="1"/>
    </xf>
    <xf numFmtId="3" fontId="5" fillId="35" borderId="10" xfId="33" applyNumberFormat="1" applyFont="1" applyFill="1" applyBorder="1">
      <alignment/>
      <protection/>
    </xf>
    <xf numFmtId="0" fontId="6" fillId="0" borderId="10" xfId="33" applyFont="1" applyFill="1" applyBorder="1" applyAlignment="1" applyProtection="1">
      <alignment horizontal="right" vertical="center"/>
      <protection hidden="1"/>
    </xf>
    <xf numFmtId="16" fontId="6" fillId="0" borderId="10" xfId="33" applyNumberFormat="1" applyFont="1" applyFill="1" applyBorder="1" applyAlignment="1" applyProtection="1">
      <alignment horizontal="right" vertical="center"/>
      <protection hidden="1"/>
    </xf>
    <xf numFmtId="0" fontId="5" fillId="0" borderId="10" xfId="33" applyFont="1" applyFill="1" applyBorder="1" applyAlignment="1" applyProtection="1">
      <alignment horizontal="left" vertical="center"/>
      <protection hidden="1"/>
    </xf>
    <xf numFmtId="10" fontId="5" fillId="0" borderId="10" xfId="49" applyNumberFormat="1" applyFont="1" applyFill="1" applyBorder="1" applyAlignment="1">
      <alignment/>
    </xf>
    <xf numFmtId="0" fontId="12" fillId="0" borderId="10" xfId="33" applyFont="1" applyFill="1" applyBorder="1" applyAlignment="1" applyProtection="1">
      <alignment vertical="center"/>
      <protection hidden="1"/>
    </xf>
    <xf numFmtId="0" fontId="13" fillId="0" borderId="10" xfId="0" applyFont="1" applyBorder="1" applyAlignment="1">
      <alignment/>
    </xf>
    <xf numFmtId="0" fontId="12" fillId="0" borderId="10" xfId="33" applyFont="1" applyFill="1" applyBorder="1" applyAlignment="1" applyProtection="1">
      <alignment horizontal="left" vertical="center"/>
      <protection hidden="1"/>
    </xf>
    <xf numFmtId="2" fontId="12" fillId="0" borderId="10" xfId="35" applyNumberFormat="1" applyFont="1" applyFill="1" applyBorder="1" applyAlignment="1">
      <alignment horizontal="right"/>
    </xf>
    <xf numFmtId="2" fontId="12" fillId="0" borderId="10" xfId="49" applyNumberFormat="1" applyFont="1" applyFill="1" applyBorder="1" applyAlignment="1">
      <alignment/>
    </xf>
    <xf numFmtId="3" fontId="12" fillId="0" borderId="10" xfId="33" applyNumberFormat="1" applyFont="1" applyFill="1" applyBorder="1">
      <alignment/>
      <protection/>
    </xf>
    <xf numFmtId="10" fontId="12" fillId="0" borderId="10" xfId="49" applyNumberFormat="1" applyFont="1" applyFill="1" applyBorder="1" applyAlignment="1">
      <alignment/>
    </xf>
    <xf numFmtId="0" fontId="6" fillId="16" borderId="10" xfId="33" applyFont="1" applyFill="1" applyBorder="1" applyAlignment="1" applyProtection="1">
      <alignment horizontal="left" vertical="center"/>
      <protection hidden="1"/>
    </xf>
    <xf numFmtId="0" fontId="6" fillId="16" borderId="10" xfId="33" applyFont="1" applyFill="1" applyBorder="1" applyAlignment="1" applyProtection="1">
      <alignment vertical="center"/>
      <protection hidden="1"/>
    </xf>
    <xf numFmtId="3" fontId="6" fillId="16" borderId="10" xfId="33" applyNumberFormat="1" applyFont="1" applyFill="1" applyBorder="1">
      <alignment/>
      <protection/>
    </xf>
    <xf numFmtId="10" fontId="6" fillId="16" borderId="10" xfId="49" applyNumberFormat="1" applyFont="1" applyFill="1" applyBorder="1" applyAlignment="1">
      <alignment/>
    </xf>
    <xf numFmtId="0" fontId="6" fillId="41" borderId="10" xfId="33" applyFont="1" applyFill="1" applyBorder="1" applyAlignment="1" applyProtection="1">
      <alignment horizontal="left" vertical="center"/>
      <protection hidden="1"/>
    </xf>
    <xf numFmtId="0" fontId="6" fillId="41" borderId="10" xfId="33" applyFont="1" applyFill="1" applyBorder="1" applyAlignment="1" applyProtection="1">
      <alignment vertical="center"/>
      <protection hidden="1"/>
    </xf>
    <xf numFmtId="3" fontId="6" fillId="41" borderId="10" xfId="33" applyNumberFormat="1" applyFont="1" applyFill="1" applyBorder="1">
      <alignment/>
      <protection/>
    </xf>
    <xf numFmtId="0" fontId="52" fillId="42" borderId="0" xfId="33" applyFont="1" applyFill="1" applyBorder="1" applyAlignment="1" applyProtection="1">
      <alignment horizontal="center" vertical="center"/>
      <protection hidden="1"/>
    </xf>
    <xf numFmtId="3" fontId="52" fillId="42" borderId="0" xfId="33" applyNumberFormat="1" applyFont="1" applyFill="1" applyBorder="1" applyAlignment="1">
      <alignment horizontal="center"/>
      <protection/>
    </xf>
    <xf numFmtId="0" fontId="53" fillId="0" borderId="0" xfId="0" applyFont="1" applyAlignment="1">
      <alignment/>
    </xf>
    <xf numFmtId="171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9" fontId="12" fillId="0" borderId="10" xfId="49" applyFont="1" applyBorder="1" applyAlignment="1">
      <alignment/>
    </xf>
    <xf numFmtId="171" fontId="5" fillId="0" borderId="10" xfId="49" applyNumberFormat="1" applyFont="1" applyFill="1" applyBorder="1" applyAlignment="1">
      <alignment/>
    </xf>
    <xf numFmtId="0" fontId="4" fillId="33" borderId="11" xfId="33" applyFont="1" applyFill="1" applyBorder="1" applyAlignment="1" applyProtection="1">
      <alignment horizontal="left" vertical="center"/>
      <protection hidden="1"/>
    </xf>
    <xf numFmtId="0" fontId="4" fillId="33" borderId="12" xfId="33" applyFont="1" applyFill="1" applyBorder="1" applyAlignment="1" applyProtection="1">
      <alignment horizontal="left" vertical="center"/>
      <protection hidden="1"/>
    </xf>
    <xf numFmtId="0" fontId="4" fillId="37" borderId="10" xfId="33" applyFont="1" applyFill="1" applyBorder="1" applyAlignment="1" applyProtection="1">
      <alignment horizontal="center" vertical="center"/>
      <protection hidden="1"/>
    </xf>
    <xf numFmtId="0" fontId="54" fillId="0" borderId="0" xfId="33" applyFont="1" applyFill="1" applyBorder="1" applyAlignment="1" applyProtection="1">
      <alignment horizontal="left" vertical="center"/>
      <protection hidden="1"/>
    </xf>
    <xf numFmtId="0" fontId="4" fillId="33" borderId="13" xfId="33" applyFont="1" applyFill="1" applyBorder="1" applyAlignment="1" applyProtection="1">
      <alignment horizontal="left" vertical="center"/>
      <protection hidden="1"/>
    </xf>
    <xf numFmtId="0" fontId="4" fillId="33" borderId="13" xfId="0" applyFont="1" applyFill="1" applyBorder="1" applyAlignment="1">
      <alignment/>
    </xf>
    <xf numFmtId="0" fontId="7" fillId="0" borderId="10" xfId="33" applyFont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16"/>
  <sheetViews>
    <sheetView tabSelected="1" zoomScalePageLayoutView="0" workbookViewId="0" topLeftCell="A172">
      <selection activeCell="B182" sqref="B182"/>
    </sheetView>
  </sheetViews>
  <sheetFormatPr defaultColWidth="9.140625" defaultRowHeight="12.75" outlineLevelRow="2"/>
  <cols>
    <col min="2" max="2" width="54.00390625" style="0" customWidth="1"/>
    <col min="5" max="5" width="12.57421875" style="0" bestFit="1" customWidth="1"/>
    <col min="6" max="6" width="12.8515625" style="0" bestFit="1" customWidth="1"/>
    <col min="7" max="7" width="12.57421875" style="0" bestFit="1" customWidth="1"/>
    <col min="8" max="8" width="10.7109375" style="0" bestFit="1" customWidth="1"/>
    <col min="9" max="9" width="12.00390625" style="0" bestFit="1" customWidth="1"/>
    <col min="10" max="10" width="10.8515625" style="0" customWidth="1"/>
  </cols>
  <sheetData>
    <row r="1" ht="18">
      <c r="A1" s="60" t="s">
        <v>164</v>
      </c>
    </row>
    <row r="3" spans="1:2" ht="20.25">
      <c r="A3" s="69" t="s">
        <v>237</v>
      </c>
      <c r="B3" s="69"/>
    </row>
    <row r="7" spans="1:10" s="14" customFormat="1" ht="12.75">
      <c r="A7" s="70" t="s">
        <v>177</v>
      </c>
      <c r="B7" s="71"/>
      <c r="C7" s="1">
        <v>2000</v>
      </c>
      <c r="D7" s="1">
        <v>2001</v>
      </c>
      <c r="E7" s="1">
        <v>2002</v>
      </c>
      <c r="F7" s="1">
        <v>2003</v>
      </c>
      <c r="G7" s="1">
        <v>2004</v>
      </c>
      <c r="H7" s="1">
        <v>2005</v>
      </c>
      <c r="I7" s="1">
        <v>2006</v>
      </c>
      <c r="J7" s="1">
        <v>2007</v>
      </c>
    </row>
    <row r="8" spans="1:10" s="14" customFormat="1" ht="12.75">
      <c r="A8" s="2"/>
      <c r="B8" s="3" t="s">
        <v>178</v>
      </c>
      <c r="C8" s="4">
        <f>C9+C10+C39+C70</f>
        <v>0</v>
      </c>
      <c r="D8" s="4">
        <f>D9+D10+D39+D70</f>
        <v>0</v>
      </c>
      <c r="E8" s="4">
        <f aca="true" t="shared" si="0" ref="E8:J8">SUM(E10+E39+E70)</f>
        <v>15170444</v>
      </c>
      <c r="F8" s="4">
        <f t="shared" si="0"/>
        <v>15034951</v>
      </c>
      <c r="G8" s="4">
        <f t="shared" si="0"/>
        <v>15707085</v>
      </c>
      <c r="H8" s="4">
        <f t="shared" si="0"/>
        <v>15075529</v>
      </c>
      <c r="I8" s="4">
        <f t="shared" si="0"/>
        <v>18041197</v>
      </c>
      <c r="J8" s="4">
        <f t="shared" si="0"/>
        <v>19462681</v>
      </c>
    </row>
    <row r="9" spans="1:10" s="14" customFormat="1" ht="12.75">
      <c r="A9" s="5" t="s">
        <v>4</v>
      </c>
      <c r="B9" s="6" t="s">
        <v>179</v>
      </c>
      <c r="C9" s="39"/>
      <c r="D9" s="39"/>
      <c r="E9" s="39"/>
      <c r="F9" s="39"/>
      <c r="G9" s="39"/>
      <c r="H9" s="39"/>
      <c r="I9" s="39"/>
      <c r="J9" s="39"/>
    </row>
    <row r="10" spans="1:10" s="14" customFormat="1" ht="12.75">
      <c r="A10" s="5" t="s">
        <v>30</v>
      </c>
      <c r="B10" s="6" t="s">
        <v>180</v>
      </c>
      <c r="C10" s="7">
        <f>C11+C20+C30</f>
        <v>0</v>
      </c>
      <c r="D10" s="7">
        <f>D11+D20+D30</f>
        <v>0</v>
      </c>
      <c r="E10" s="7">
        <v>12481519</v>
      </c>
      <c r="F10" s="7">
        <v>12610528</v>
      </c>
      <c r="G10" s="7">
        <v>12896334</v>
      </c>
      <c r="H10" s="7">
        <v>12231519</v>
      </c>
      <c r="I10" s="7">
        <v>14388276</v>
      </c>
      <c r="J10" s="7">
        <v>15240918</v>
      </c>
    </row>
    <row r="11" spans="1:10" s="14" customFormat="1" ht="12.75" outlineLevel="1">
      <c r="A11" s="8" t="s">
        <v>32</v>
      </c>
      <c r="B11" s="9" t="s">
        <v>181</v>
      </c>
      <c r="C11" s="10">
        <f aca="true" t="shared" si="1" ref="C11:J11">SUM(C12:C19)</f>
        <v>0</v>
      </c>
      <c r="D11" s="10">
        <f t="shared" si="1"/>
        <v>0</v>
      </c>
      <c r="E11" s="10">
        <f t="shared" si="1"/>
        <v>355441</v>
      </c>
      <c r="F11" s="10">
        <f t="shared" si="1"/>
        <v>595548</v>
      </c>
      <c r="G11" s="10">
        <f t="shared" si="1"/>
        <v>977066</v>
      </c>
      <c r="H11" s="10">
        <f t="shared" si="1"/>
        <v>962366</v>
      </c>
      <c r="I11" s="10">
        <f t="shared" si="1"/>
        <v>904660</v>
      </c>
      <c r="J11" s="10">
        <f t="shared" si="1"/>
        <v>908020</v>
      </c>
    </row>
    <row r="12" spans="1:10" s="14" customFormat="1" ht="12.75" outlineLevel="2">
      <c r="A12" s="11" t="s">
        <v>8</v>
      </c>
      <c r="B12" s="12" t="s">
        <v>182</v>
      </c>
      <c r="C12" s="30"/>
      <c r="D12" s="30"/>
      <c r="E12" s="30"/>
      <c r="F12" s="30"/>
      <c r="G12" s="30"/>
      <c r="H12" s="30"/>
      <c r="I12" s="30"/>
      <c r="J12" s="30"/>
    </row>
    <row r="13" spans="1:10" s="14" customFormat="1" ht="12.75" outlineLevel="2">
      <c r="A13" s="11" t="s">
        <v>10</v>
      </c>
      <c r="B13" s="12" t="s">
        <v>183</v>
      </c>
      <c r="C13" s="30"/>
      <c r="D13" s="30"/>
      <c r="E13" s="30">
        <v>9221</v>
      </c>
      <c r="F13" s="30">
        <v>8228</v>
      </c>
      <c r="G13" s="30">
        <v>5122</v>
      </c>
      <c r="H13" s="30">
        <v>586</v>
      </c>
      <c r="I13" s="30">
        <v>298</v>
      </c>
      <c r="J13" s="30">
        <v>2046</v>
      </c>
    </row>
    <row r="14" spans="1:10" s="14" customFormat="1" ht="12.75" outlineLevel="2">
      <c r="A14" s="11" t="s">
        <v>12</v>
      </c>
      <c r="B14" s="12" t="s">
        <v>184</v>
      </c>
      <c r="C14" s="30"/>
      <c r="D14" s="30"/>
      <c r="E14" s="30">
        <v>44841</v>
      </c>
      <c r="F14" s="30">
        <v>94523</v>
      </c>
      <c r="G14" s="30">
        <v>105684</v>
      </c>
      <c r="H14" s="30">
        <v>543574</v>
      </c>
      <c r="I14" s="30">
        <v>515992</v>
      </c>
      <c r="J14" s="30">
        <v>545169</v>
      </c>
    </row>
    <row r="15" spans="1:10" s="14" customFormat="1" ht="12.75" outlineLevel="2">
      <c r="A15" s="11" t="s">
        <v>19</v>
      </c>
      <c r="B15" s="12" t="s">
        <v>185</v>
      </c>
      <c r="C15" s="30"/>
      <c r="D15" s="30"/>
      <c r="E15" s="30">
        <v>276228</v>
      </c>
      <c r="F15" s="30">
        <v>284594</v>
      </c>
      <c r="G15" s="30">
        <v>303163</v>
      </c>
      <c r="H15" s="30">
        <v>295632</v>
      </c>
      <c r="I15" s="30">
        <v>295632</v>
      </c>
      <c r="J15" s="30">
        <v>300019</v>
      </c>
    </row>
    <row r="16" spans="1:10" s="14" customFormat="1" ht="12.75" outlineLevel="2">
      <c r="A16" s="11" t="s">
        <v>43</v>
      </c>
      <c r="B16" s="12" t="s">
        <v>186</v>
      </c>
      <c r="C16" s="30"/>
      <c r="D16" s="30"/>
      <c r="E16" s="30"/>
      <c r="F16" s="30"/>
      <c r="G16" s="30"/>
      <c r="H16" s="30"/>
      <c r="I16" s="30"/>
      <c r="J16" s="30"/>
    </row>
    <row r="17" spans="1:10" s="14" customFormat="1" ht="12.75" outlineLevel="2">
      <c r="A17" s="11" t="s">
        <v>45</v>
      </c>
      <c r="B17" s="12" t="s">
        <v>187</v>
      </c>
      <c r="C17" s="30"/>
      <c r="D17" s="30"/>
      <c r="E17" s="30">
        <v>316</v>
      </c>
      <c r="F17" s="30">
        <v>78</v>
      </c>
      <c r="G17" s="30">
        <v>0</v>
      </c>
      <c r="H17" s="30">
        <v>35953</v>
      </c>
      <c r="I17" s="30">
        <v>358</v>
      </c>
      <c r="J17" s="30">
        <v>7</v>
      </c>
    </row>
    <row r="18" spans="1:10" s="14" customFormat="1" ht="12.75" outlineLevel="2">
      <c r="A18" s="11" t="s">
        <v>47</v>
      </c>
      <c r="B18" s="12" t="s">
        <v>259</v>
      </c>
      <c r="C18" s="30"/>
      <c r="D18" s="30"/>
      <c r="E18" s="30">
        <v>24835</v>
      </c>
      <c r="F18" s="30">
        <v>197753</v>
      </c>
      <c r="G18" s="30">
        <v>563097</v>
      </c>
      <c r="H18" s="30">
        <v>81472</v>
      </c>
      <c r="I18" s="30">
        <v>88572</v>
      </c>
      <c r="J18" s="30">
        <v>53310</v>
      </c>
    </row>
    <row r="19" spans="1:10" s="14" customFormat="1" ht="12.75" outlineLevel="2">
      <c r="A19" s="11" t="s">
        <v>49</v>
      </c>
      <c r="B19" s="12" t="s">
        <v>188</v>
      </c>
      <c r="C19" s="30"/>
      <c r="D19" s="30"/>
      <c r="E19" s="30">
        <v>0</v>
      </c>
      <c r="F19" s="30">
        <v>10372</v>
      </c>
      <c r="G19" s="30">
        <v>0</v>
      </c>
      <c r="H19" s="30">
        <v>5149</v>
      </c>
      <c r="I19" s="30">
        <v>3808</v>
      </c>
      <c r="J19" s="30">
        <v>7469</v>
      </c>
    </row>
    <row r="20" spans="1:10" s="14" customFormat="1" ht="12.75" outlineLevel="1">
      <c r="A20" s="8" t="s">
        <v>38</v>
      </c>
      <c r="B20" s="9" t="s">
        <v>189</v>
      </c>
      <c r="C20" s="10">
        <f aca="true" t="shared" si="2" ref="C20:J20">SUM(C21:C29)</f>
        <v>0</v>
      </c>
      <c r="D20" s="10">
        <f t="shared" si="2"/>
        <v>0</v>
      </c>
      <c r="E20" s="10">
        <f t="shared" si="2"/>
        <v>12112649</v>
      </c>
      <c r="F20" s="10">
        <f t="shared" si="2"/>
        <v>12013696</v>
      </c>
      <c r="G20" s="10">
        <f t="shared" si="2"/>
        <v>11908453</v>
      </c>
      <c r="H20" s="10">
        <f t="shared" si="2"/>
        <v>12258359</v>
      </c>
      <c r="I20" s="10">
        <f t="shared" si="2"/>
        <v>12473013</v>
      </c>
      <c r="J20" s="10">
        <f t="shared" si="2"/>
        <v>14221830</v>
      </c>
    </row>
    <row r="21" spans="1:10" s="14" customFormat="1" ht="12.75" outlineLevel="2">
      <c r="A21" s="11" t="s">
        <v>8</v>
      </c>
      <c r="B21" s="12" t="s">
        <v>190</v>
      </c>
      <c r="C21" s="30"/>
      <c r="D21" s="30"/>
      <c r="E21" s="30">
        <v>302152</v>
      </c>
      <c r="F21" s="30">
        <v>310271</v>
      </c>
      <c r="G21" s="30">
        <v>309931</v>
      </c>
      <c r="H21" s="30">
        <v>281279</v>
      </c>
      <c r="I21" s="30">
        <v>278184</v>
      </c>
      <c r="J21" s="30">
        <v>284182</v>
      </c>
    </row>
    <row r="22" spans="1:10" s="14" customFormat="1" ht="12.75" outlineLevel="2">
      <c r="A22" s="11" t="s">
        <v>10</v>
      </c>
      <c r="B22" s="12" t="s">
        <v>191</v>
      </c>
      <c r="C22" s="30"/>
      <c r="D22" s="30"/>
      <c r="E22" s="30">
        <v>2786610</v>
      </c>
      <c r="F22" s="30">
        <v>2771056</v>
      </c>
      <c r="G22" s="30">
        <v>2946733</v>
      </c>
      <c r="H22" s="30">
        <v>2924707</v>
      </c>
      <c r="I22" s="30">
        <v>2409101</v>
      </c>
      <c r="J22" s="30">
        <v>3493246</v>
      </c>
    </row>
    <row r="23" spans="1:10" s="14" customFormat="1" ht="12.75" outlineLevel="2">
      <c r="A23" s="11" t="s">
        <v>12</v>
      </c>
      <c r="B23" s="12" t="s">
        <v>260</v>
      </c>
      <c r="C23" s="30"/>
      <c r="D23" s="30"/>
      <c r="E23" s="30">
        <v>3298171</v>
      </c>
      <c r="F23" s="30">
        <v>3319621</v>
      </c>
      <c r="G23" s="30">
        <v>3610002</v>
      </c>
      <c r="H23" s="30">
        <v>3821910</v>
      </c>
      <c r="I23" s="30">
        <v>5265315</v>
      </c>
      <c r="J23" s="30">
        <v>6057710</v>
      </c>
    </row>
    <row r="24" spans="1:10" s="14" customFormat="1" ht="12.75" outlineLevel="2">
      <c r="A24" s="11" t="s">
        <v>19</v>
      </c>
      <c r="B24" s="12" t="s">
        <v>192</v>
      </c>
      <c r="C24" s="30"/>
      <c r="D24" s="30"/>
      <c r="E24" s="30"/>
      <c r="F24" s="30"/>
      <c r="G24" s="30"/>
      <c r="H24" s="30"/>
      <c r="I24" s="30"/>
      <c r="J24" s="30"/>
    </row>
    <row r="25" spans="1:10" s="14" customFormat="1" ht="12.75" outlineLevel="2">
      <c r="A25" s="11" t="s">
        <v>43</v>
      </c>
      <c r="B25" s="12" t="s">
        <v>193</v>
      </c>
      <c r="C25" s="30"/>
      <c r="D25" s="30"/>
      <c r="E25" s="30"/>
      <c r="F25" s="30"/>
      <c r="G25" s="30"/>
      <c r="H25" s="30"/>
      <c r="I25" s="30"/>
      <c r="J25" s="30"/>
    </row>
    <row r="26" spans="1:10" s="14" customFormat="1" ht="12.75" outlineLevel="2">
      <c r="A26" s="11" t="s">
        <v>45</v>
      </c>
      <c r="B26" s="12" t="s">
        <v>194</v>
      </c>
      <c r="C26" s="30"/>
      <c r="D26" s="30"/>
      <c r="E26" s="30">
        <v>2056</v>
      </c>
      <c r="F26" s="30">
        <v>2730</v>
      </c>
      <c r="G26" s="30">
        <v>2705</v>
      </c>
      <c r="H26" s="30">
        <v>2946</v>
      </c>
      <c r="I26" s="30">
        <v>3475</v>
      </c>
      <c r="J26" s="30">
        <v>3724</v>
      </c>
    </row>
    <row r="27" spans="1:10" s="14" customFormat="1" ht="12.75" outlineLevel="2">
      <c r="A27" s="11" t="s">
        <v>47</v>
      </c>
      <c r="B27" s="12" t="s">
        <v>252</v>
      </c>
      <c r="C27" s="30"/>
      <c r="D27" s="30"/>
      <c r="E27" s="30">
        <v>141628</v>
      </c>
      <c r="F27" s="30">
        <v>435184</v>
      </c>
      <c r="G27" s="30">
        <v>232692</v>
      </c>
      <c r="H27" s="30">
        <v>445386</v>
      </c>
      <c r="I27" s="30">
        <v>357570</v>
      </c>
      <c r="J27" s="30">
        <v>695737</v>
      </c>
    </row>
    <row r="28" spans="1:10" s="14" customFormat="1" ht="12.75" outlineLevel="2">
      <c r="A28" s="11" t="s">
        <v>49</v>
      </c>
      <c r="B28" s="12" t="s">
        <v>195</v>
      </c>
      <c r="C28" s="30"/>
      <c r="D28" s="30"/>
      <c r="E28" s="30">
        <v>41957</v>
      </c>
      <c r="F28" s="30">
        <v>16833</v>
      </c>
      <c r="G28" s="30">
        <v>30463</v>
      </c>
      <c r="H28" s="30">
        <v>388278</v>
      </c>
      <c r="I28" s="30">
        <v>147590</v>
      </c>
      <c r="J28" s="30">
        <v>57527</v>
      </c>
    </row>
    <row r="29" spans="1:10" s="14" customFormat="1" ht="12.75" outlineLevel="2">
      <c r="A29" s="11" t="s">
        <v>51</v>
      </c>
      <c r="B29" s="12" t="s">
        <v>196</v>
      </c>
      <c r="C29" s="30"/>
      <c r="D29" s="30"/>
      <c r="E29" s="30">
        <v>5540075</v>
      </c>
      <c r="F29" s="30">
        <v>5158001</v>
      </c>
      <c r="G29" s="30">
        <v>4775927</v>
      </c>
      <c r="H29" s="30">
        <v>4393853</v>
      </c>
      <c r="I29" s="30">
        <v>4011778</v>
      </c>
      <c r="J29" s="30">
        <v>3629704</v>
      </c>
    </row>
    <row r="30" spans="1:10" s="14" customFormat="1" ht="12.75" outlineLevel="1">
      <c r="A30" s="8" t="s">
        <v>55</v>
      </c>
      <c r="B30" s="9" t="s">
        <v>197</v>
      </c>
      <c r="C30" s="10">
        <f aca="true" t="shared" si="3" ref="C30:J30">SUM(C31:C38)</f>
        <v>0</v>
      </c>
      <c r="D30" s="10">
        <f t="shared" si="3"/>
        <v>0</v>
      </c>
      <c r="E30" s="10">
        <f t="shared" si="3"/>
        <v>13429</v>
      </c>
      <c r="F30" s="10">
        <f t="shared" si="3"/>
        <v>11284</v>
      </c>
      <c r="G30" s="10">
        <f t="shared" si="3"/>
        <v>10815</v>
      </c>
      <c r="H30" s="10">
        <f t="shared" si="3"/>
        <v>10794</v>
      </c>
      <c r="I30" s="10">
        <f t="shared" si="3"/>
        <v>10928</v>
      </c>
      <c r="J30" s="10">
        <f t="shared" si="3"/>
        <v>111068</v>
      </c>
    </row>
    <row r="31" spans="1:10" s="14" customFormat="1" ht="12.75" outlineLevel="2">
      <c r="A31" s="11" t="s">
        <v>8</v>
      </c>
      <c r="B31" s="12" t="s">
        <v>198</v>
      </c>
      <c r="C31" s="30"/>
      <c r="D31" s="30"/>
      <c r="E31" s="30"/>
      <c r="F31" s="30"/>
      <c r="G31" s="30"/>
      <c r="H31" s="30"/>
      <c r="I31" s="30"/>
      <c r="J31" s="30">
        <v>100109</v>
      </c>
    </row>
    <row r="32" spans="1:10" s="14" customFormat="1" ht="12.75" outlineLevel="2">
      <c r="A32" s="11" t="s">
        <v>10</v>
      </c>
      <c r="B32" s="12" t="s">
        <v>199</v>
      </c>
      <c r="C32" s="30"/>
      <c r="D32" s="30"/>
      <c r="E32" s="30">
        <v>12660</v>
      </c>
      <c r="F32" s="30">
        <v>10538</v>
      </c>
      <c r="G32" s="30">
        <v>10556</v>
      </c>
      <c r="H32" s="30">
        <v>10556</v>
      </c>
      <c r="I32" s="30">
        <v>10709</v>
      </c>
      <c r="J32" s="30">
        <v>10365</v>
      </c>
    </row>
    <row r="33" spans="1:10" s="14" customFormat="1" ht="12.75" outlineLevel="2">
      <c r="A33" s="11" t="s">
        <v>12</v>
      </c>
      <c r="B33" s="12" t="s">
        <v>261</v>
      </c>
      <c r="C33" s="30"/>
      <c r="D33" s="30"/>
      <c r="E33" s="30"/>
      <c r="F33" s="30"/>
      <c r="G33" s="30"/>
      <c r="H33" s="30"/>
      <c r="I33" s="30"/>
      <c r="J33" s="30"/>
    </row>
    <row r="34" spans="1:10" s="14" customFormat="1" ht="12.75" outlineLevel="2">
      <c r="A34" s="11" t="s">
        <v>19</v>
      </c>
      <c r="B34" s="12" t="s">
        <v>200</v>
      </c>
      <c r="C34" s="30"/>
      <c r="D34" s="30"/>
      <c r="E34" s="30"/>
      <c r="F34" s="30"/>
      <c r="G34" s="30"/>
      <c r="H34" s="30"/>
      <c r="I34" s="30"/>
      <c r="J34" s="30"/>
    </row>
    <row r="35" spans="1:10" s="14" customFormat="1" ht="12.75" outlineLevel="2">
      <c r="A35" s="11"/>
      <c r="B35" s="12" t="s">
        <v>201</v>
      </c>
      <c r="C35" s="30"/>
      <c r="D35" s="30"/>
      <c r="E35" s="30"/>
      <c r="F35" s="30"/>
      <c r="G35" s="30"/>
      <c r="H35" s="30"/>
      <c r="I35" s="30"/>
      <c r="J35" s="30"/>
    </row>
    <row r="36" spans="1:10" s="14" customFormat="1" ht="12.75" outlineLevel="2">
      <c r="A36" s="11" t="s">
        <v>43</v>
      </c>
      <c r="B36" s="12" t="s">
        <v>202</v>
      </c>
      <c r="C36" s="30"/>
      <c r="D36" s="30"/>
      <c r="E36" s="30">
        <v>769</v>
      </c>
      <c r="F36" s="30">
        <v>746</v>
      </c>
      <c r="G36" s="30">
        <v>259</v>
      </c>
      <c r="H36" s="30">
        <v>238</v>
      </c>
      <c r="I36" s="30">
        <v>219</v>
      </c>
      <c r="J36" s="30">
        <v>594</v>
      </c>
    </row>
    <row r="37" spans="1:10" s="14" customFormat="1" ht="12.75" outlineLevel="2">
      <c r="A37" s="11" t="s">
        <v>45</v>
      </c>
      <c r="B37" s="12" t="s">
        <v>203</v>
      </c>
      <c r="C37" s="30"/>
      <c r="D37" s="30"/>
      <c r="E37" s="30"/>
      <c r="F37" s="30"/>
      <c r="G37" s="30"/>
      <c r="H37" s="30"/>
      <c r="I37" s="30"/>
      <c r="J37" s="30"/>
    </row>
    <row r="38" spans="1:10" s="14" customFormat="1" ht="12.75" outlineLevel="2">
      <c r="A38" s="11" t="s">
        <v>47</v>
      </c>
      <c r="B38" s="12" t="s">
        <v>204</v>
      </c>
      <c r="C38" s="30"/>
      <c r="D38" s="30"/>
      <c r="E38" s="30"/>
      <c r="F38" s="30"/>
      <c r="G38" s="30"/>
      <c r="H38" s="30"/>
      <c r="I38" s="30"/>
      <c r="J38" s="30"/>
    </row>
    <row r="39" spans="1:10" s="14" customFormat="1" ht="12.75">
      <c r="A39" s="5" t="s">
        <v>69</v>
      </c>
      <c r="B39" s="6" t="s">
        <v>205</v>
      </c>
      <c r="C39" s="7">
        <f>C40+C47+C55+C65</f>
        <v>0</v>
      </c>
      <c r="D39" s="7">
        <f>D40+D47+D55+D65</f>
        <v>0</v>
      </c>
      <c r="E39" s="7">
        <v>2279924</v>
      </c>
      <c r="F39" s="7">
        <v>1988329</v>
      </c>
      <c r="G39" s="7">
        <v>2336012</v>
      </c>
      <c r="H39" s="7">
        <v>2260938</v>
      </c>
      <c r="I39" s="7">
        <v>2515265</v>
      </c>
      <c r="J39" s="7">
        <v>2928569</v>
      </c>
    </row>
    <row r="40" spans="1:10" s="14" customFormat="1" ht="12.75" outlineLevel="1">
      <c r="A40" s="8" t="s">
        <v>71</v>
      </c>
      <c r="B40" s="9" t="s">
        <v>206</v>
      </c>
      <c r="C40" s="10">
        <f aca="true" t="shared" si="4" ref="C40:J40">SUM(C41:C46)</f>
        <v>0</v>
      </c>
      <c r="D40" s="10">
        <f t="shared" si="4"/>
        <v>0</v>
      </c>
      <c r="E40" s="10">
        <f t="shared" si="4"/>
        <v>992498</v>
      </c>
      <c r="F40" s="10">
        <f t="shared" si="4"/>
        <v>1064763</v>
      </c>
      <c r="G40" s="10">
        <f t="shared" si="4"/>
        <v>1266809</v>
      </c>
      <c r="H40" s="10">
        <f t="shared" si="4"/>
        <v>1267727</v>
      </c>
      <c r="I40" s="10">
        <f t="shared" si="4"/>
        <v>1558912</v>
      </c>
      <c r="J40" s="10">
        <f t="shared" si="4"/>
        <v>1819003</v>
      </c>
    </row>
    <row r="41" spans="1:10" s="14" customFormat="1" ht="12.75" outlineLevel="2">
      <c r="A41" s="40" t="s">
        <v>8</v>
      </c>
      <c r="B41" s="12" t="s">
        <v>207</v>
      </c>
      <c r="C41" s="30"/>
      <c r="D41" s="30"/>
      <c r="E41" s="30">
        <v>613047</v>
      </c>
      <c r="F41" s="30">
        <v>649465</v>
      </c>
      <c r="G41" s="30">
        <v>869287</v>
      </c>
      <c r="H41" s="30">
        <v>814908</v>
      </c>
      <c r="I41" s="30">
        <v>939435</v>
      </c>
      <c r="J41" s="30">
        <v>1066423</v>
      </c>
    </row>
    <row r="42" spans="1:10" s="14" customFormat="1" ht="12.75" outlineLevel="2">
      <c r="A42" s="40" t="s">
        <v>10</v>
      </c>
      <c r="B42" s="12" t="s">
        <v>208</v>
      </c>
      <c r="C42" s="30"/>
      <c r="D42" s="30"/>
      <c r="E42" s="30">
        <v>215833</v>
      </c>
      <c r="F42" s="30">
        <v>255396</v>
      </c>
      <c r="G42" s="30">
        <v>261970</v>
      </c>
      <c r="H42" s="30">
        <v>316822</v>
      </c>
      <c r="I42" s="30">
        <v>367914</v>
      </c>
      <c r="J42" s="30">
        <v>498123</v>
      </c>
    </row>
    <row r="43" spans="1:10" s="14" customFormat="1" ht="12.75" outlineLevel="2">
      <c r="A43" s="40" t="s">
        <v>12</v>
      </c>
      <c r="B43" s="12" t="s">
        <v>209</v>
      </c>
      <c r="C43" s="30"/>
      <c r="D43" s="30"/>
      <c r="E43" s="30">
        <v>76240</v>
      </c>
      <c r="F43" s="30">
        <v>86942</v>
      </c>
      <c r="G43" s="30">
        <v>93543</v>
      </c>
      <c r="H43" s="30">
        <v>95321</v>
      </c>
      <c r="I43" s="30">
        <v>105898</v>
      </c>
      <c r="J43" s="30">
        <v>113632</v>
      </c>
    </row>
    <row r="44" spans="1:10" s="14" customFormat="1" ht="12.75" outlineLevel="2">
      <c r="A44" s="40" t="s">
        <v>19</v>
      </c>
      <c r="B44" s="12" t="s">
        <v>210</v>
      </c>
      <c r="C44" s="30"/>
      <c r="D44" s="30"/>
      <c r="E44" s="30">
        <v>2</v>
      </c>
      <c r="F44" s="30">
        <v>2</v>
      </c>
      <c r="G44" s="30">
        <v>2</v>
      </c>
      <c r="H44" s="30">
        <v>2</v>
      </c>
      <c r="I44" s="30">
        <v>2</v>
      </c>
      <c r="J44" s="30">
        <v>2</v>
      </c>
    </row>
    <row r="45" spans="1:10" s="14" customFormat="1" ht="12.75" outlineLevel="2">
      <c r="A45" s="40" t="s">
        <v>43</v>
      </c>
      <c r="B45" s="12" t="s">
        <v>211</v>
      </c>
      <c r="C45" s="30"/>
      <c r="D45" s="30"/>
      <c r="E45" s="30">
        <v>41726</v>
      </c>
      <c r="F45" s="30">
        <v>41726</v>
      </c>
      <c r="G45" s="30">
        <v>36573</v>
      </c>
      <c r="H45" s="30">
        <v>33475</v>
      </c>
      <c r="I45" s="30">
        <v>50770</v>
      </c>
      <c r="J45" s="30">
        <v>79421</v>
      </c>
    </row>
    <row r="46" spans="1:10" s="14" customFormat="1" ht="12.75" outlineLevel="2">
      <c r="A46" s="41" t="s">
        <v>45</v>
      </c>
      <c r="B46" s="12" t="s">
        <v>212</v>
      </c>
      <c r="C46" s="30"/>
      <c r="D46" s="30"/>
      <c r="E46" s="30">
        <v>45650</v>
      </c>
      <c r="F46" s="30">
        <v>31232</v>
      </c>
      <c r="G46" s="30">
        <v>5434</v>
      </c>
      <c r="H46" s="30">
        <v>7199</v>
      </c>
      <c r="I46" s="30">
        <v>94893</v>
      </c>
      <c r="J46" s="30">
        <v>61402</v>
      </c>
    </row>
    <row r="47" spans="1:10" s="14" customFormat="1" ht="12.75" outlineLevel="1">
      <c r="A47" s="8" t="s">
        <v>213</v>
      </c>
      <c r="B47" s="9" t="s">
        <v>214</v>
      </c>
      <c r="C47" s="10">
        <f aca="true" t="shared" si="5" ref="C47:J47">SUM(C48:C54)</f>
        <v>0</v>
      </c>
      <c r="D47" s="10">
        <f t="shared" si="5"/>
        <v>0</v>
      </c>
      <c r="E47" s="10">
        <f t="shared" si="5"/>
        <v>193</v>
      </c>
      <c r="F47" s="10">
        <f t="shared" si="5"/>
        <v>101</v>
      </c>
      <c r="G47" s="10">
        <f t="shared" si="5"/>
        <v>0</v>
      </c>
      <c r="H47" s="10">
        <f t="shared" si="5"/>
        <v>0</v>
      </c>
      <c r="I47" s="10">
        <f t="shared" si="5"/>
        <v>0</v>
      </c>
      <c r="J47" s="10">
        <f t="shared" si="5"/>
        <v>0</v>
      </c>
    </row>
    <row r="48" spans="1:10" s="14" customFormat="1" ht="12.75" outlineLevel="2">
      <c r="A48" s="40" t="s">
        <v>8</v>
      </c>
      <c r="B48" s="12" t="s">
        <v>215</v>
      </c>
      <c r="C48" s="30"/>
      <c r="D48" s="30"/>
      <c r="E48" s="30"/>
      <c r="F48" s="30"/>
      <c r="G48" s="30"/>
      <c r="H48" s="30"/>
      <c r="I48" s="30"/>
      <c r="J48" s="30"/>
    </row>
    <row r="49" spans="1:10" s="14" customFormat="1" ht="12.75" outlineLevel="2">
      <c r="A49" s="40" t="s">
        <v>10</v>
      </c>
      <c r="B49" s="12" t="s">
        <v>216</v>
      </c>
      <c r="C49" s="30"/>
      <c r="D49" s="30"/>
      <c r="E49" s="30"/>
      <c r="F49" s="30"/>
      <c r="G49" s="30"/>
      <c r="H49" s="30"/>
      <c r="I49" s="30"/>
      <c r="J49" s="30"/>
    </row>
    <row r="50" spans="1:10" s="14" customFormat="1" ht="12.75" outlineLevel="2">
      <c r="A50" s="40" t="s">
        <v>12</v>
      </c>
      <c r="B50" s="12" t="s">
        <v>253</v>
      </c>
      <c r="C50" s="30"/>
      <c r="D50" s="30"/>
      <c r="E50" s="30"/>
      <c r="F50" s="30"/>
      <c r="G50" s="30"/>
      <c r="H50" s="30"/>
      <c r="I50" s="30"/>
      <c r="J50" s="30"/>
    </row>
    <row r="51" spans="1:10" s="14" customFormat="1" ht="12.75" outlineLevel="2">
      <c r="A51" s="40" t="s">
        <v>19</v>
      </c>
      <c r="B51" s="12" t="s">
        <v>217</v>
      </c>
      <c r="C51" s="30"/>
      <c r="D51" s="30"/>
      <c r="E51" s="30"/>
      <c r="F51" s="30"/>
      <c r="G51" s="30"/>
      <c r="H51" s="30"/>
      <c r="I51" s="30"/>
      <c r="J51" s="30"/>
    </row>
    <row r="52" spans="1:10" s="14" customFormat="1" ht="12.75" outlineLevel="2">
      <c r="A52" s="40" t="s">
        <v>43</v>
      </c>
      <c r="B52" s="12" t="s">
        <v>218</v>
      </c>
      <c r="C52" s="30"/>
      <c r="D52" s="30"/>
      <c r="E52" s="30"/>
      <c r="F52" s="30"/>
      <c r="G52" s="30"/>
      <c r="H52" s="30"/>
      <c r="I52" s="30"/>
      <c r="J52" s="30"/>
    </row>
    <row r="53" spans="1:10" s="14" customFormat="1" ht="12.75" outlineLevel="2">
      <c r="A53" s="40" t="s">
        <v>45</v>
      </c>
      <c r="B53" s="12" t="s">
        <v>219</v>
      </c>
      <c r="C53" s="30"/>
      <c r="D53" s="30"/>
      <c r="E53" s="30">
        <v>193</v>
      </c>
      <c r="F53" s="30">
        <v>101</v>
      </c>
      <c r="G53" s="30"/>
      <c r="H53" s="30"/>
      <c r="I53" s="30"/>
      <c r="J53" s="30"/>
    </row>
    <row r="54" spans="1:10" s="14" customFormat="1" ht="12.75" outlineLevel="2">
      <c r="A54" s="40" t="s">
        <v>47</v>
      </c>
      <c r="B54" s="12" t="s">
        <v>220</v>
      </c>
      <c r="C54" s="30"/>
      <c r="D54" s="30"/>
      <c r="E54" s="30"/>
      <c r="F54" s="30"/>
      <c r="G54" s="30"/>
      <c r="H54" s="30"/>
      <c r="I54" s="30"/>
      <c r="J54" s="30"/>
    </row>
    <row r="55" spans="1:10" s="14" customFormat="1" ht="12.75" outlineLevel="1">
      <c r="A55" s="8" t="s">
        <v>221</v>
      </c>
      <c r="B55" s="9" t="s">
        <v>222</v>
      </c>
      <c r="C55" s="10">
        <f aca="true" t="shared" si="6" ref="C55:J55">SUM(C56:C64)</f>
        <v>0</v>
      </c>
      <c r="D55" s="10">
        <f t="shared" si="6"/>
        <v>0</v>
      </c>
      <c r="E55" s="10">
        <f t="shared" si="6"/>
        <v>1281588</v>
      </c>
      <c r="F55" s="10">
        <f t="shared" si="6"/>
        <v>853587</v>
      </c>
      <c r="G55" s="10">
        <f t="shared" si="6"/>
        <v>868921</v>
      </c>
      <c r="H55" s="10">
        <f t="shared" si="6"/>
        <v>940575</v>
      </c>
      <c r="I55" s="10">
        <f t="shared" si="6"/>
        <v>905778</v>
      </c>
      <c r="J55" s="10">
        <f t="shared" si="6"/>
        <v>1043631</v>
      </c>
    </row>
    <row r="56" spans="1:10" s="14" customFormat="1" ht="12.75" outlineLevel="2">
      <c r="A56" s="40" t="s">
        <v>8</v>
      </c>
      <c r="B56" s="12" t="s">
        <v>215</v>
      </c>
      <c r="C56" s="30"/>
      <c r="D56" s="30"/>
      <c r="E56" s="30">
        <v>867678</v>
      </c>
      <c r="F56" s="30">
        <v>755704</v>
      </c>
      <c r="G56" s="30">
        <v>772540</v>
      </c>
      <c r="H56" s="30">
        <v>813013</v>
      </c>
      <c r="I56" s="30">
        <v>821975</v>
      </c>
      <c r="J56" s="30">
        <v>873435</v>
      </c>
    </row>
    <row r="57" spans="1:10" s="14" customFormat="1" ht="12.75" outlineLevel="2">
      <c r="A57" s="40" t="s">
        <v>10</v>
      </c>
      <c r="B57" s="12" t="s">
        <v>216</v>
      </c>
      <c r="C57" s="30"/>
      <c r="D57" s="30"/>
      <c r="E57" s="30">
        <v>45408</v>
      </c>
      <c r="F57" s="30"/>
      <c r="G57" s="30"/>
      <c r="H57" s="30">
        <v>21644</v>
      </c>
      <c r="I57" s="30"/>
      <c r="J57" s="30"/>
    </row>
    <row r="58" spans="1:10" s="14" customFormat="1" ht="12.75" outlineLevel="2">
      <c r="A58" s="40" t="s">
        <v>12</v>
      </c>
      <c r="B58" s="12" t="s">
        <v>253</v>
      </c>
      <c r="C58" s="30"/>
      <c r="D58" s="30"/>
      <c r="E58" s="30"/>
      <c r="F58" s="30"/>
      <c r="G58" s="30"/>
      <c r="H58" s="30"/>
      <c r="I58" s="30"/>
      <c r="J58" s="30"/>
    </row>
    <row r="59" spans="1:10" s="14" customFormat="1" ht="12.75" outlineLevel="2">
      <c r="A59" s="40" t="s">
        <v>19</v>
      </c>
      <c r="B59" s="12" t="s">
        <v>217</v>
      </c>
      <c r="C59" s="30"/>
      <c r="D59" s="30"/>
      <c r="E59" s="30"/>
      <c r="F59" s="30"/>
      <c r="G59" s="30"/>
      <c r="H59" s="30"/>
      <c r="I59" s="30"/>
      <c r="J59" s="30"/>
    </row>
    <row r="60" spans="1:10" s="14" customFormat="1" ht="12.75" outlineLevel="2">
      <c r="A60" s="40" t="s">
        <v>43</v>
      </c>
      <c r="B60" s="12" t="s">
        <v>223</v>
      </c>
      <c r="C60" s="30"/>
      <c r="D60" s="30"/>
      <c r="E60" s="30"/>
      <c r="F60" s="30"/>
      <c r="G60" s="30"/>
      <c r="H60" s="30"/>
      <c r="I60" s="30"/>
      <c r="J60" s="30"/>
    </row>
    <row r="61" spans="1:10" s="14" customFormat="1" ht="12.75" outlineLevel="2">
      <c r="A61" s="40" t="s">
        <v>45</v>
      </c>
      <c r="B61" s="12" t="s">
        <v>224</v>
      </c>
      <c r="C61" s="30"/>
      <c r="D61" s="30"/>
      <c r="E61" s="30"/>
      <c r="F61" s="30">
        <v>1831</v>
      </c>
      <c r="G61" s="30"/>
      <c r="H61" s="30">
        <v>21101</v>
      </c>
      <c r="I61" s="30"/>
      <c r="J61" s="30">
        <v>65130</v>
      </c>
    </row>
    <row r="62" spans="1:10" s="14" customFormat="1" ht="12.75" outlineLevel="2">
      <c r="A62" s="40" t="s">
        <v>47</v>
      </c>
      <c r="B62" s="12" t="s">
        <v>225</v>
      </c>
      <c r="C62" s="30"/>
      <c r="D62" s="30"/>
      <c r="E62" s="30"/>
      <c r="F62" s="30"/>
      <c r="G62" s="30"/>
      <c r="H62" s="30"/>
      <c r="I62" s="30"/>
      <c r="J62" s="30"/>
    </row>
    <row r="63" spans="1:10" s="14" customFormat="1" ht="12.75" outlineLevel="2">
      <c r="A63" s="40" t="s">
        <v>49</v>
      </c>
      <c r="B63" s="12" t="s">
        <v>218</v>
      </c>
      <c r="C63" s="30"/>
      <c r="D63" s="30"/>
      <c r="E63" s="30">
        <v>354485</v>
      </c>
      <c r="F63" s="30">
        <v>80713</v>
      </c>
      <c r="G63" s="30">
        <v>84997</v>
      </c>
      <c r="H63" s="30">
        <v>66469</v>
      </c>
      <c r="I63" s="30">
        <v>70038</v>
      </c>
      <c r="J63" s="30">
        <v>96680</v>
      </c>
    </row>
    <row r="64" spans="1:10" s="14" customFormat="1" ht="12.75" outlineLevel="2">
      <c r="A64" s="40" t="s">
        <v>51</v>
      </c>
      <c r="B64" s="12" t="s">
        <v>219</v>
      </c>
      <c r="C64" s="30"/>
      <c r="D64" s="30"/>
      <c r="E64" s="30">
        <v>14017</v>
      </c>
      <c r="F64" s="30">
        <v>15339</v>
      </c>
      <c r="G64" s="30">
        <v>11384</v>
      </c>
      <c r="H64" s="30">
        <v>18348</v>
      </c>
      <c r="I64" s="30">
        <v>13765</v>
      </c>
      <c r="J64" s="30">
        <v>8386</v>
      </c>
    </row>
    <row r="65" spans="1:10" s="14" customFormat="1" ht="12.75" outlineLevel="1">
      <c r="A65" s="8" t="s">
        <v>226</v>
      </c>
      <c r="B65" s="9" t="s">
        <v>227</v>
      </c>
      <c r="C65" s="10">
        <f aca="true" t="shared" si="7" ref="C65:J65">SUM(C66:C69)</f>
        <v>0</v>
      </c>
      <c r="D65" s="10">
        <f t="shared" si="7"/>
        <v>0</v>
      </c>
      <c r="E65" s="10">
        <f t="shared" si="7"/>
        <v>105645</v>
      </c>
      <c r="F65" s="10">
        <f t="shared" si="7"/>
        <v>69838</v>
      </c>
      <c r="G65" s="10">
        <f t="shared" si="7"/>
        <v>200272</v>
      </c>
      <c r="H65" s="10">
        <f t="shared" si="7"/>
        <v>52636</v>
      </c>
      <c r="I65" s="10">
        <f t="shared" si="7"/>
        <v>50575</v>
      </c>
      <c r="J65" s="10">
        <f t="shared" si="7"/>
        <v>65935</v>
      </c>
    </row>
    <row r="66" spans="1:10" s="14" customFormat="1" ht="12.75" outlineLevel="2">
      <c r="A66" s="11" t="s">
        <v>8</v>
      </c>
      <c r="B66" s="12" t="s">
        <v>228</v>
      </c>
      <c r="C66" s="30"/>
      <c r="D66" s="30"/>
      <c r="E66" s="30">
        <v>52911</v>
      </c>
      <c r="F66" s="30">
        <v>28697</v>
      </c>
      <c r="G66" s="30">
        <v>45587</v>
      </c>
      <c r="H66" s="30">
        <v>48383</v>
      </c>
      <c r="I66" s="30">
        <v>41675</v>
      </c>
      <c r="J66" s="30">
        <v>40547</v>
      </c>
    </row>
    <row r="67" spans="1:10" s="14" customFormat="1" ht="12.75" outlineLevel="2">
      <c r="A67" s="11" t="s">
        <v>10</v>
      </c>
      <c r="B67" s="12" t="s">
        <v>229</v>
      </c>
      <c r="C67" s="30"/>
      <c r="D67" s="30"/>
      <c r="E67" s="30">
        <v>52734</v>
      </c>
      <c r="F67" s="30">
        <v>41141</v>
      </c>
      <c r="G67" s="30">
        <v>154685</v>
      </c>
      <c r="H67" s="30">
        <v>4253</v>
      </c>
      <c r="I67" s="30">
        <v>8900</v>
      </c>
      <c r="J67" s="30">
        <v>25388</v>
      </c>
    </row>
    <row r="68" spans="1:10" s="14" customFormat="1" ht="12.75" outlineLevel="2">
      <c r="A68" s="11" t="s">
        <v>12</v>
      </c>
      <c r="B68" s="12" t="s">
        <v>230</v>
      </c>
      <c r="C68" s="30"/>
      <c r="D68" s="30"/>
      <c r="E68" s="30"/>
      <c r="F68" s="30"/>
      <c r="G68" s="30"/>
      <c r="H68" s="30"/>
      <c r="I68" s="30"/>
      <c r="J68" s="30"/>
    </row>
    <row r="69" spans="1:10" s="14" customFormat="1" ht="12.75" outlineLevel="2">
      <c r="A69" s="11" t="s">
        <v>19</v>
      </c>
      <c r="B69" s="12" t="s">
        <v>231</v>
      </c>
      <c r="C69" s="30"/>
      <c r="D69" s="30"/>
      <c r="E69" s="30"/>
      <c r="F69" s="30"/>
      <c r="G69" s="30"/>
      <c r="H69" s="30"/>
      <c r="I69" s="30"/>
      <c r="J69" s="30"/>
    </row>
    <row r="70" spans="1:10" s="14" customFormat="1" ht="12.75">
      <c r="A70" s="5" t="s">
        <v>96</v>
      </c>
      <c r="B70" s="6" t="s">
        <v>232</v>
      </c>
      <c r="C70" s="7">
        <f aca="true" t="shared" si="8" ref="C70:J70">C71</f>
        <v>0</v>
      </c>
      <c r="D70" s="7">
        <f t="shared" si="8"/>
        <v>0</v>
      </c>
      <c r="E70" s="7">
        <f t="shared" si="8"/>
        <v>409001</v>
      </c>
      <c r="F70" s="7">
        <f t="shared" si="8"/>
        <v>436094</v>
      </c>
      <c r="G70" s="7">
        <f t="shared" si="8"/>
        <v>474739</v>
      </c>
      <c r="H70" s="7">
        <f t="shared" si="8"/>
        <v>583072</v>
      </c>
      <c r="I70" s="7">
        <f t="shared" si="8"/>
        <v>1137656</v>
      </c>
      <c r="J70" s="7">
        <f t="shared" si="8"/>
        <v>1293194</v>
      </c>
    </row>
    <row r="71" spans="1:10" s="14" customFormat="1" ht="12.75" outlineLevel="1">
      <c r="A71" s="8" t="s">
        <v>233</v>
      </c>
      <c r="B71" s="9" t="s">
        <v>72</v>
      </c>
      <c r="C71" s="10">
        <f aca="true" t="shared" si="9" ref="C71:J71">SUM(C72:C74)</f>
        <v>0</v>
      </c>
      <c r="D71" s="10">
        <f t="shared" si="9"/>
        <v>0</v>
      </c>
      <c r="E71" s="10">
        <f t="shared" si="9"/>
        <v>409001</v>
      </c>
      <c r="F71" s="10">
        <f t="shared" si="9"/>
        <v>436094</v>
      </c>
      <c r="G71" s="10">
        <f t="shared" si="9"/>
        <v>474739</v>
      </c>
      <c r="H71" s="10">
        <f t="shared" si="9"/>
        <v>583072</v>
      </c>
      <c r="I71" s="10">
        <f t="shared" si="9"/>
        <v>1137656</v>
      </c>
      <c r="J71" s="10">
        <f t="shared" si="9"/>
        <v>1293194</v>
      </c>
    </row>
    <row r="72" spans="1:10" s="14" customFormat="1" ht="12.75" outlineLevel="2">
      <c r="A72" s="11" t="s">
        <v>8</v>
      </c>
      <c r="B72" s="12" t="s">
        <v>234</v>
      </c>
      <c r="C72" s="30"/>
      <c r="D72" s="30"/>
      <c r="E72" s="30">
        <v>403498</v>
      </c>
      <c r="F72" s="30">
        <v>436094</v>
      </c>
      <c r="G72" s="30">
        <v>474739</v>
      </c>
      <c r="H72" s="30">
        <v>583072</v>
      </c>
      <c r="I72" s="30">
        <v>1137656</v>
      </c>
      <c r="J72" s="30">
        <v>1293190</v>
      </c>
    </row>
    <row r="73" spans="1:10" s="14" customFormat="1" ht="12.75" outlineLevel="2">
      <c r="A73" s="11" t="s">
        <v>10</v>
      </c>
      <c r="B73" s="12" t="s">
        <v>235</v>
      </c>
      <c r="C73" s="30"/>
      <c r="D73" s="30"/>
      <c r="E73" s="30"/>
      <c r="F73" s="30"/>
      <c r="G73" s="30"/>
      <c r="H73" s="30"/>
      <c r="I73" s="30"/>
      <c r="J73" s="30"/>
    </row>
    <row r="74" spans="1:10" s="14" customFormat="1" ht="12.75" outlineLevel="2">
      <c r="A74" s="11" t="s">
        <v>12</v>
      </c>
      <c r="B74" s="12" t="s">
        <v>236</v>
      </c>
      <c r="C74" s="30"/>
      <c r="D74" s="30"/>
      <c r="E74" s="30">
        <v>5503</v>
      </c>
      <c r="F74" s="30"/>
      <c r="G74" s="30"/>
      <c r="H74" s="30"/>
      <c r="I74" s="30"/>
      <c r="J74" s="30">
        <v>4</v>
      </c>
    </row>
    <row r="76" spans="1:10" ht="12.75">
      <c r="A76" s="66" t="s">
        <v>2</v>
      </c>
      <c r="B76" s="67"/>
      <c r="C76" s="1">
        <v>2000</v>
      </c>
      <c r="D76" s="1">
        <v>2001</v>
      </c>
      <c r="E76" s="1">
        <v>2002</v>
      </c>
      <c r="F76" s="1">
        <v>2003</v>
      </c>
      <c r="G76" s="1">
        <v>2004</v>
      </c>
      <c r="H76" s="1">
        <v>2005</v>
      </c>
      <c r="I76" s="1">
        <v>2006</v>
      </c>
      <c r="J76" s="1">
        <v>2007</v>
      </c>
    </row>
    <row r="77" spans="1:10" ht="12.75">
      <c r="A77" s="2"/>
      <c r="B77" s="3" t="s">
        <v>3</v>
      </c>
      <c r="C77" s="4">
        <f>C78+C95+C128</f>
        <v>0</v>
      </c>
      <c r="D77" s="4">
        <f>D78+D95+D128</f>
        <v>0</v>
      </c>
      <c r="E77" s="4">
        <f aca="true" t="shared" si="10" ref="E77:J77">SUM(E78+E95+E128)</f>
        <v>15170444</v>
      </c>
      <c r="F77" s="4">
        <f t="shared" si="10"/>
        <v>15034951</v>
      </c>
      <c r="G77" s="4">
        <f t="shared" si="10"/>
        <v>15707085</v>
      </c>
      <c r="H77" s="4">
        <f t="shared" si="10"/>
        <v>16075529</v>
      </c>
      <c r="I77" s="4">
        <f t="shared" si="10"/>
        <v>18041197</v>
      </c>
      <c r="J77" s="4">
        <f t="shared" si="10"/>
        <v>19462681</v>
      </c>
    </row>
    <row r="78" spans="1:10" ht="12.75">
      <c r="A78" s="5" t="s">
        <v>4</v>
      </c>
      <c r="B78" s="6" t="s">
        <v>5</v>
      </c>
      <c r="C78" s="7">
        <f>C79+C83+C88+C91+C94</f>
        <v>0</v>
      </c>
      <c r="D78" s="7">
        <f>D79+D83+D88+D91+D94</f>
        <v>0</v>
      </c>
      <c r="E78" s="7">
        <v>5988694</v>
      </c>
      <c r="F78" s="7">
        <v>6915074</v>
      </c>
      <c r="G78" s="7">
        <v>7963963</v>
      </c>
      <c r="H78" s="7">
        <v>9445956</v>
      </c>
      <c r="I78" s="7">
        <v>10943105</v>
      </c>
      <c r="J78" s="7">
        <v>12811435</v>
      </c>
    </row>
    <row r="79" spans="1:10" ht="12.75">
      <c r="A79" s="8" t="s">
        <v>6</v>
      </c>
      <c r="B79" s="9" t="s">
        <v>7</v>
      </c>
      <c r="C79" s="10">
        <f aca="true" t="shared" si="11" ref="C79:J79">SUM(C80:C82)</f>
        <v>0</v>
      </c>
      <c r="D79" s="10">
        <f t="shared" si="11"/>
        <v>0</v>
      </c>
      <c r="E79" s="10">
        <f t="shared" si="11"/>
        <v>1931550</v>
      </c>
      <c r="F79" s="10">
        <f t="shared" si="11"/>
        <v>1931550</v>
      </c>
      <c r="G79" s="10">
        <f t="shared" si="11"/>
        <v>1931553</v>
      </c>
      <c r="H79" s="10">
        <f t="shared" si="11"/>
        <v>1962064</v>
      </c>
      <c r="I79" s="10">
        <f t="shared" si="11"/>
        <v>1962064</v>
      </c>
      <c r="J79" s="10">
        <f t="shared" si="11"/>
        <v>2000000</v>
      </c>
    </row>
    <row r="80" spans="1:10" ht="12.75">
      <c r="A80" s="11" t="s">
        <v>8</v>
      </c>
      <c r="B80" s="12" t="s">
        <v>9</v>
      </c>
      <c r="C80" s="13"/>
      <c r="D80" s="13"/>
      <c r="E80" s="13">
        <v>1962064</v>
      </c>
      <c r="F80" s="13">
        <v>1962064</v>
      </c>
      <c r="G80" s="13">
        <v>1962064</v>
      </c>
      <c r="H80" s="13">
        <v>1962064</v>
      </c>
      <c r="I80" s="13">
        <v>1962064</v>
      </c>
      <c r="J80" s="13">
        <v>2000000</v>
      </c>
    </row>
    <row r="81" spans="1:10" ht="12.75">
      <c r="A81" s="11" t="s">
        <v>10</v>
      </c>
      <c r="B81" s="12" t="s">
        <v>11</v>
      </c>
      <c r="C81" s="13"/>
      <c r="D81" s="13"/>
      <c r="E81" s="13">
        <v>-30514</v>
      </c>
      <c r="F81" s="13">
        <v>-30514</v>
      </c>
      <c r="G81" s="13">
        <v>-30511</v>
      </c>
      <c r="H81" s="13"/>
      <c r="I81" s="13"/>
      <c r="J81" s="13"/>
    </row>
    <row r="82" spans="1:10" ht="12.75">
      <c r="A82" s="11" t="s">
        <v>12</v>
      </c>
      <c r="B82" s="12" t="s">
        <v>13</v>
      </c>
      <c r="C82" s="13"/>
      <c r="D82" s="13"/>
      <c r="E82" s="13"/>
      <c r="F82" s="13"/>
      <c r="G82" s="13"/>
      <c r="H82" s="13"/>
      <c r="I82" s="13"/>
      <c r="J82" s="13"/>
    </row>
    <row r="83" spans="1:10" ht="12.75">
      <c r="A83" s="8" t="s">
        <v>14</v>
      </c>
      <c r="B83" s="9" t="s">
        <v>15</v>
      </c>
      <c r="C83" s="10">
        <f aca="true" t="shared" si="12" ref="C83:J83">SUM(C84:C87)</f>
        <v>0</v>
      </c>
      <c r="D83" s="10">
        <f t="shared" si="12"/>
        <v>0</v>
      </c>
      <c r="E83" s="10">
        <f t="shared" si="12"/>
        <v>1163558</v>
      </c>
      <c r="F83" s="10">
        <f t="shared" si="12"/>
        <v>1291578</v>
      </c>
      <c r="G83" s="10">
        <f t="shared" si="12"/>
        <v>1399054</v>
      </c>
      <c r="H83" s="10">
        <f t="shared" si="12"/>
        <v>1484220</v>
      </c>
      <c r="I83" s="10">
        <f t="shared" si="12"/>
        <v>1488912</v>
      </c>
      <c r="J83" s="10">
        <f t="shared" si="12"/>
        <v>1471072</v>
      </c>
    </row>
    <row r="84" spans="1:10" ht="12.75">
      <c r="A84" s="11" t="s">
        <v>8</v>
      </c>
      <c r="B84" s="12" t="s">
        <v>16</v>
      </c>
      <c r="C84" s="13"/>
      <c r="D84" s="13"/>
      <c r="E84" s="13">
        <v>550830</v>
      </c>
      <c r="F84" s="13">
        <v>550830</v>
      </c>
      <c r="G84" s="13">
        <v>550830</v>
      </c>
      <c r="H84" s="13">
        <v>550830</v>
      </c>
      <c r="I84" s="13">
        <v>550830</v>
      </c>
      <c r="J84" s="13">
        <v>550830</v>
      </c>
    </row>
    <row r="85" spans="1:10" ht="12.75">
      <c r="A85" s="11" t="s">
        <v>10</v>
      </c>
      <c r="B85" s="12" t="s">
        <v>17</v>
      </c>
      <c r="C85" s="13"/>
      <c r="D85" s="13"/>
      <c r="E85" s="13">
        <v>586224</v>
      </c>
      <c r="F85" s="13">
        <v>650234</v>
      </c>
      <c r="G85" s="13">
        <v>703972</v>
      </c>
      <c r="H85" s="13">
        <v>746555</v>
      </c>
      <c r="I85" s="13">
        <v>748901</v>
      </c>
      <c r="J85" s="13">
        <v>739981</v>
      </c>
    </row>
    <row r="86" spans="1:10" ht="12.75">
      <c r="A86" s="11" t="s">
        <v>12</v>
      </c>
      <c r="B86" s="12" t="s">
        <v>18</v>
      </c>
      <c r="C86" s="13"/>
      <c r="D86" s="13"/>
      <c r="E86" s="13">
        <v>-162677</v>
      </c>
      <c r="F86" s="13">
        <v>-98667</v>
      </c>
      <c r="G86" s="13">
        <v>-44929</v>
      </c>
      <c r="H86" s="13">
        <v>-2346</v>
      </c>
      <c r="I86" s="13"/>
      <c r="J86" s="13">
        <v>-8920</v>
      </c>
    </row>
    <row r="87" spans="1:10" ht="12.75">
      <c r="A87" s="11" t="s">
        <v>19</v>
      </c>
      <c r="B87" s="12" t="s">
        <v>20</v>
      </c>
      <c r="C87" s="13"/>
      <c r="D87" s="13"/>
      <c r="E87" s="13">
        <v>189181</v>
      </c>
      <c r="F87" s="13">
        <v>189181</v>
      </c>
      <c r="G87" s="13">
        <v>189181</v>
      </c>
      <c r="H87" s="13">
        <v>189181</v>
      </c>
      <c r="I87" s="13">
        <v>189181</v>
      </c>
      <c r="J87" s="13">
        <v>189181</v>
      </c>
    </row>
    <row r="88" spans="1:10" ht="12.75">
      <c r="A88" s="8" t="s">
        <v>21</v>
      </c>
      <c r="B88" s="9" t="s">
        <v>22</v>
      </c>
      <c r="C88" s="10">
        <f>SUM(C89:C90)</f>
        <v>0</v>
      </c>
      <c r="D88" s="10">
        <f>SUM(D89:D90)</f>
        <v>0</v>
      </c>
      <c r="E88" s="10">
        <v>458365</v>
      </c>
      <c r="F88" s="10">
        <v>459351</v>
      </c>
      <c r="G88" s="10">
        <v>457105</v>
      </c>
      <c r="H88" s="10">
        <v>453831</v>
      </c>
      <c r="I88" s="10">
        <v>449781</v>
      </c>
      <c r="J88" s="10">
        <v>410531</v>
      </c>
    </row>
    <row r="89" spans="1:10" ht="12.75">
      <c r="A89" s="11" t="s">
        <v>8</v>
      </c>
      <c r="B89" s="12" t="s">
        <v>23</v>
      </c>
      <c r="C89" s="13"/>
      <c r="D89" s="13"/>
      <c r="E89" s="13">
        <v>448446</v>
      </c>
      <c r="F89" s="13">
        <v>448446</v>
      </c>
      <c r="G89" s="13">
        <v>448446</v>
      </c>
      <c r="H89" s="13">
        <v>448446</v>
      </c>
      <c r="I89" s="14">
        <v>448446</v>
      </c>
      <c r="J89" s="13">
        <v>410531</v>
      </c>
    </row>
    <row r="90" spans="1:10" ht="12.75">
      <c r="A90" s="11" t="s">
        <v>10</v>
      </c>
      <c r="B90" s="12" t="s">
        <v>24</v>
      </c>
      <c r="C90" s="13"/>
      <c r="D90" s="13"/>
      <c r="E90" s="13">
        <v>9899</v>
      </c>
      <c r="F90" s="13">
        <v>10885</v>
      </c>
      <c r="G90" s="13">
        <v>8639</v>
      </c>
      <c r="H90" s="13">
        <v>5365</v>
      </c>
      <c r="I90" s="13">
        <v>1315</v>
      </c>
      <c r="J90" s="13">
        <v>0</v>
      </c>
    </row>
    <row r="91" spans="1:10" ht="12.75">
      <c r="A91" s="8" t="s">
        <v>25</v>
      </c>
      <c r="B91" s="9" t="s">
        <v>26</v>
      </c>
      <c r="C91" s="10">
        <f aca="true" t="shared" si="13" ref="C91:J91">SUM(C92:C93)</f>
        <v>0</v>
      </c>
      <c r="D91" s="10">
        <f t="shared" si="13"/>
        <v>0</v>
      </c>
      <c r="E91" s="10">
        <f t="shared" si="13"/>
        <v>1375207</v>
      </c>
      <c r="F91" s="10">
        <f t="shared" si="13"/>
        <v>1047726</v>
      </c>
      <c r="G91" s="10">
        <f t="shared" si="13"/>
        <v>1909107</v>
      </c>
      <c r="H91" s="10">
        <f t="shared" si="13"/>
        <v>2906506</v>
      </c>
      <c r="I91" s="10">
        <f t="shared" si="13"/>
        <v>4317785</v>
      </c>
      <c r="J91" s="10">
        <f t="shared" si="13"/>
        <v>5778727</v>
      </c>
    </row>
    <row r="92" spans="1:10" ht="12.75">
      <c r="A92" s="11" t="s">
        <v>8</v>
      </c>
      <c r="B92" s="12" t="s">
        <v>27</v>
      </c>
      <c r="C92" s="13"/>
      <c r="D92" s="13"/>
      <c r="E92" s="13">
        <v>1375207</v>
      </c>
      <c r="F92" s="13">
        <v>1047726</v>
      </c>
      <c r="G92" s="13">
        <v>1909107</v>
      </c>
      <c r="H92" s="13">
        <v>2906506</v>
      </c>
      <c r="I92" s="13">
        <v>4317785</v>
      </c>
      <c r="J92" s="13">
        <v>5778727</v>
      </c>
    </row>
    <row r="93" spans="1:10" ht="12.75">
      <c r="A93" s="11" t="s">
        <v>10</v>
      </c>
      <c r="B93" s="12" t="s">
        <v>28</v>
      </c>
      <c r="C93" s="13"/>
      <c r="D93" s="13"/>
      <c r="E93" s="13"/>
      <c r="F93" s="72"/>
      <c r="G93" s="72"/>
      <c r="H93" s="72"/>
      <c r="I93" s="72"/>
      <c r="J93" s="72"/>
    </row>
    <row r="94" spans="1:10" ht="12.75">
      <c r="A94" s="8" t="s">
        <v>29</v>
      </c>
      <c r="B94" s="9" t="s">
        <v>254</v>
      </c>
      <c r="C94" s="10"/>
      <c r="D94" s="10"/>
      <c r="E94" s="10">
        <v>1637348</v>
      </c>
      <c r="F94" s="10">
        <v>2826213</v>
      </c>
      <c r="G94" s="10">
        <v>2962226</v>
      </c>
      <c r="H94" s="10">
        <v>3377000</v>
      </c>
      <c r="I94" s="10">
        <v>3464574</v>
      </c>
      <c r="J94" s="10">
        <v>3882196</v>
      </c>
    </row>
    <row r="95" spans="1:10" ht="12.75">
      <c r="A95" s="5" t="s">
        <v>30</v>
      </c>
      <c r="B95" s="6" t="s">
        <v>31</v>
      </c>
      <c r="C95" s="7">
        <f>C96+C101+C112+C124</f>
        <v>0</v>
      </c>
      <c r="D95" s="7">
        <f>D96+D101+D112+D124</f>
        <v>0</v>
      </c>
      <c r="E95" s="7">
        <v>9161942</v>
      </c>
      <c r="F95" s="7">
        <v>8105569</v>
      </c>
      <c r="G95" s="7">
        <v>7733870</v>
      </c>
      <c r="H95" s="7">
        <v>6627920</v>
      </c>
      <c r="I95" s="7">
        <v>7095926</v>
      </c>
      <c r="J95" s="7">
        <v>6648478</v>
      </c>
    </row>
    <row r="96" spans="1:10" ht="12.75">
      <c r="A96" s="8" t="s">
        <v>32</v>
      </c>
      <c r="B96" s="9" t="s">
        <v>33</v>
      </c>
      <c r="C96" s="10">
        <f aca="true" t="shared" si="14" ref="C96:J96">SUM(C97:C100)</f>
        <v>0</v>
      </c>
      <c r="D96" s="10">
        <f t="shared" si="14"/>
        <v>0</v>
      </c>
      <c r="E96" s="10">
        <f t="shared" si="14"/>
        <v>829691</v>
      </c>
      <c r="F96" s="10">
        <f t="shared" si="14"/>
        <v>1040396</v>
      </c>
      <c r="G96" s="10">
        <f t="shared" si="14"/>
        <v>741074</v>
      </c>
      <c r="H96" s="10">
        <f t="shared" si="14"/>
        <v>596490</v>
      </c>
      <c r="I96" s="10">
        <f t="shared" si="14"/>
        <v>533645</v>
      </c>
      <c r="J96" s="10">
        <f t="shared" si="14"/>
        <v>322320</v>
      </c>
    </row>
    <row r="97" spans="1:10" ht="12.75">
      <c r="A97" s="11" t="s">
        <v>8</v>
      </c>
      <c r="B97" s="12" t="s">
        <v>34</v>
      </c>
      <c r="C97" s="13"/>
      <c r="D97" s="13"/>
      <c r="E97" s="13">
        <v>54102</v>
      </c>
      <c r="F97" s="13">
        <v>43360</v>
      </c>
      <c r="G97" s="13">
        <v>33102</v>
      </c>
      <c r="H97" s="13">
        <v>29831</v>
      </c>
      <c r="I97" s="13">
        <v>18197</v>
      </c>
      <c r="J97" s="13">
        <v>6309</v>
      </c>
    </row>
    <row r="98" spans="1:10" ht="12.75">
      <c r="A98" s="11" t="s">
        <v>10</v>
      </c>
      <c r="B98" s="12" t="s">
        <v>35</v>
      </c>
      <c r="C98" s="13"/>
      <c r="D98" s="13"/>
      <c r="E98" s="13"/>
      <c r="F98" s="13"/>
      <c r="G98" s="13"/>
      <c r="H98" s="13"/>
      <c r="I98" s="13"/>
      <c r="J98" s="13"/>
    </row>
    <row r="99" spans="1:10" ht="12.75">
      <c r="A99" s="11" t="s">
        <v>12</v>
      </c>
      <c r="B99" s="12" t="s">
        <v>36</v>
      </c>
      <c r="C99" s="13"/>
      <c r="D99" s="13"/>
      <c r="E99" s="13">
        <v>530251</v>
      </c>
      <c r="F99" s="13">
        <v>450014</v>
      </c>
      <c r="G99" s="13">
        <v>177254</v>
      </c>
      <c r="H99" s="13"/>
      <c r="I99" s="13">
        <v>16570</v>
      </c>
      <c r="J99" s="13"/>
    </row>
    <row r="100" spans="1:10" ht="12.75">
      <c r="A100" s="11" t="s">
        <v>19</v>
      </c>
      <c r="B100" s="12" t="s">
        <v>37</v>
      </c>
      <c r="C100" s="13"/>
      <c r="D100" s="13"/>
      <c r="E100" s="13">
        <v>245338</v>
      </c>
      <c r="F100" s="13">
        <v>547022</v>
      </c>
      <c r="G100" s="13">
        <v>530718</v>
      </c>
      <c r="H100" s="13">
        <v>566659</v>
      </c>
      <c r="I100" s="13">
        <v>498878</v>
      </c>
      <c r="J100" s="13">
        <v>316011</v>
      </c>
    </row>
    <row r="101" spans="1:10" ht="12.75">
      <c r="A101" s="8" t="s">
        <v>38</v>
      </c>
      <c r="B101" s="9" t="s">
        <v>39</v>
      </c>
      <c r="C101" s="10">
        <f aca="true" t="shared" si="15" ref="C101:J101">SUM(C102:C111)</f>
        <v>0</v>
      </c>
      <c r="D101" s="10">
        <f t="shared" si="15"/>
        <v>0</v>
      </c>
      <c r="E101" s="10">
        <f t="shared" si="15"/>
        <v>2278213</v>
      </c>
      <c r="F101" s="10">
        <f t="shared" si="15"/>
        <v>1641132</v>
      </c>
      <c r="G101" s="10">
        <f t="shared" si="15"/>
        <v>1685967</v>
      </c>
      <c r="H101" s="10">
        <f t="shared" si="15"/>
        <v>1667487</v>
      </c>
      <c r="I101" s="10">
        <f t="shared" si="15"/>
        <v>1630773</v>
      </c>
      <c r="J101" s="10">
        <f t="shared" si="15"/>
        <v>1430374</v>
      </c>
    </row>
    <row r="102" spans="1:10" ht="12.75">
      <c r="A102" s="11" t="s">
        <v>8</v>
      </c>
      <c r="B102" s="12" t="s">
        <v>40</v>
      </c>
      <c r="C102" s="13"/>
      <c r="D102" s="13"/>
      <c r="E102" s="13">
        <v>230</v>
      </c>
      <c r="F102" s="13"/>
      <c r="G102" s="13"/>
      <c r="H102" s="13"/>
      <c r="I102" s="13">
        <v>33586</v>
      </c>
      <c r="J102" s="13">
        <v>8271</v>
      </c>
    </row>
    <row r="103" spans="1:10" ht="12.75">
      <c r="A103" s="11" t="s">
        <v>10</v>
      </c>
      <c r="B103" s="12" t="s">
        <v>41</v>
      </c>
      <c r="C103" s="13"/>
      <c r="D103" s="13"/>
      <c r="E103" s="13"/>
      <c r="F103" s="13"/>
      <c r="G103" s="13"/>
      <c r="H103" s="13"/>
      <c r="I103" s="13"/>
      <c r="J103" s="13"/>
    </row>
    <row r="104" spans="1:10" ht="12.75">
      <c r="A104" s="11" t="s">
        <v>12</v>
      </c>
      <c r="B104" s="12" t="s">
        <v>42</v>
      </c>
      <c r="C104" s="13"/>
      <c r="D104" s="13"/>
      <c r="E104" s="13"/>
      <c r="F104" s="13"/>
      <c r="G104" s="13"/>
      <c r="H104" s="13"/>
      <c r="I104" s="13"/>
      <c r="J104" s="13"/>
    </row>
    <row r="105" spans="1:10" ht="12.75">
      <c r="A105" s="11" t="s">
        <v>19</v>
      </c>
      <c r="B105" s="12" t="s">
        <v>262</v>
      </c>
      <c r="C105" s="13"/>
      <c r="D105" s="13"/>
      <c r="E105" s="13"/>
      <c r="F105" s="13"/>
      <c r="G105" s="13"/>
      <c r="H105" s="13"/>
      <c r="I105" s="13"/>
      <c r="J105" s="13"/>
    </row>
    <row r="106" spans="1:10" ht="12.75">
      <c r="A106" s="11" t="s">
        <v>43</v>
      </c>
      <c r="B106" s="12" t="s">
        <v>44</v>
      </c>
      <c r="C106" s="13"/>
      <c r="D106" s="13"/>
      <c r="E106" s="13"/>
      <c r="F106" s="13"/>
      <c r="G106" s="13"/>
      <c r="H106" s="13"/>
      <c r="I106" s="13"/>
      <c r="J106" s="13"/>
    </row>
    <row r="107" spans="1:10" ht="12.75">
      <c r="A107" s="11" t="s">
        <v>45</v>
      </c>
      <c r="B107" s="12" t="s">
        <v>46</v>
      </c>
      <c r="C107" s="13"/>
      <c r="D107" s="13"/>
      <c r="E107" s="13"/>
      <c r="F107" s="13"/>
      <c r="G107" s="13"/>
      <c r="H107" s="13"/>
      <c r="I107" s="13"/>
      <c r="J107" s="13"/>
    </row>
    <row r="108" spans="1:10" ht="12.75">
      <c r="A108" s="11" t="s">
        <v>47</v>
      </c>
      <c r="B108" s="12" t="s">
        <v>48</v>
      </c>
      <c r="C108" s="13"/>
      <c r="D108" s="13"/>
      <c r="E108" s="13"/>
      <c r="F108" s="13"/>
      <c r="G108" s="13"/>
      <c r="H108" s="13"/>
      <c r="I108" s="13"/>
      <c r="J108" s="13"/>
    </row>
    <row r="109" spans="1:10" ht="12.75">
      <c r="A109" s="11" t="s">
        <v>49</v>
      </c>
      <c r="B109" s="12" t="s">
        <v>50</v>
      </c>
      <c r="C109" s="13"/>
      <c r="D109" s="13"/>
      <c r="E109" s="13"/>
      <c r="F109" s="13"/>
      <c r="G109" s="13"/>
      <c r="H109" s="13"/>
      <c r="I109" s="13"/>
      <c r="J109" s="13"/>
    </row>
    <row r="110" spans="1:10" ht="12.75">
      <c r="A110" s="11" t="s">
        <v>51</v>
      </c>
      <c r="B110" s="12" t="s">
        <v>52</v>
      </c>
      <c r="C110" s="13"/>
      <c r="D110" s="13"/>
      <c r="E110" s="13">
        <v>233969</v>
      </c>
      <c r="F110" s="13">
        <v>130079</v>
      </c>
      <c r="G110" s="13">
        <v>249358</v>
      </c>
      <c r="H110" s="13">
        <v>177701</v>
      </c>
      <c r="I110" s="13">
        <v>121898</v>
      </c>
      <c r="J110" s="13">
        <v>119961</v>
      </c>
    </row>
    <row r="111" spans="1:10" ht="12.75">
      <c r="A111" s="11" t="s">
        <v>53</v>
      </c>
      <c r="B111" s="12" t="s">
        <v>54</v>
      </c>
      <c r="C111" s="13"/>
      <c r="D111" s="13"/>
      <c r="E111" s="13">
        <v>2044014</v>
      </c>
      <c r="F111" s="13">
        <v>1511053</v>
      </c>
      <c r="G111" s="13">
        <v>1436609</v>
      </c>
      <c r="H111" s="13">
        <v>1489786</v>
      </c>
      <c r="I111" s="14">
        <v>1475289</v>
      </c>
      <c r="J111" s="13">
        <v>1302142</v>
      </c>
    </row>
    <row r="112" spans="1:10" ht="12.75">
      <c r="A112" s="8" t="s">
        <v>55</v>
      </c>
      <c r="B112" s="9" t="s">
        <v>56</v>
      </c>
      <c r="C112" s="10">
        <f aca="true" t="shared" si="16" ref="C112:J112">SUM(C113:C123)</f>
        <v>0</v>
      </c>
      <c r="D112" s="10">
        <f t="shared" si="16"/>
        <v>0</v>
      </c>
      <c r="E112" s="10">
        <f t="shared" si="16"/>
        <v>1944038</v>
      </c>
      <c r="F112" s="10">
        <f t="shared" si="16"/>
        <v>1986073</v>
      </c>
      <c r="G112" s="10">
        <f t="shared" si="16"/>
        <v>1971115</v>
      </c>
      <c r="H112" s="10">
        <f t="shared" si="16"/>
        <v>2373385</v>
      </c>
      <c r="I112" s="10">
        <f t="shared" si="16"/>
        <v>4091470</v>
      </c>
      <c r="J112" s="10">
        <f t="shared" si="16"/>
        <v>2468395</v>
      </c>
    </row>
    <row r="113" spans="1:10" ht="12.75">
      <c r="A113" s="11" t="s">
        <v>8</v>
      </c>
      <c r="B113" s="12" t="s">
        <v>57</v>
      </c>
      <c r="C113" s="13"/>
      <c r="D113" s="13"/>
      <c r="E113" s="13">
        <v>965188</v>
      </c>
      <c r="F113" s="13">
        <v>964795</v>
      </c>
      <c r="G113" s="13">
        <v>1004603</v>
      </c>
      <c r="H113" s="13">
        <v>1289767</v>
      </c>
      <c r="I113" s="13">
        <v>1314071</v>
      </c>
      <c r="J113" s="13">
        <v>1270206</v>
      </c>
    </row>
    <row r="114" spans="1:10" ht="12.75">
      <c r="A114" s="11" t="s">
        <v>10</v>
      </c>
      <c r="B114" s="12" t="s">
        <v>58</v>
      </c>
      <c r="C114" s="13"/>
      <c r="D114" s="13"/>
      <c r="E114" s="13"/>
      <c r="F114" s="13"/>
      <c r="G114" s="13"/>
      <c r="H114" s="13"/>
      <c r="I114" s="13">
        <v>1500000</v>
      </c>
      <c r="J114" s="13"/>
    </row>
    <row r="115" spans="1:10" ht="12.75">
      <c r="A115" s="11" t="s">
        <v>12</v>
      </c>
      <c r="B115" s="12" t="s">
        <v>59</v>
      </c>
      <c r="C115" s="13"/>
      <c r="D115" s="13"/>
      <c r="E115" s="13"/>
      <c r="F115" s="13"/>
      <c r="G115" s="13"/>
      <c r="H115" s="13"/>
      <c r="I115" s="13"/>
      <c r="J115" s="13"/>
    </row>
    <row r="116" spans="1:10" ht="12.75">
      <c r="A116" s="11" t="s">
        <v>19</v>
      </c>
      <c r="B116" s="12" t="s">
        <v>262</v>
      </c>
      <c r="C116" s="13"/>
      <c r="D116" s="13"/>
      <c r="E116" s="13">
        <v>51475</v>
      </c>
      <c r="F116" s="13">
        <v>7624</v>
      </c>
      <c r="G116" s="13">
        <v>8897</v>
      </c>
      <c r="H116" s="13">
        <v>9882</v>
      </c>
      <c r="I116" s="13">
        <v>9435</v>
      </c>
      <c r="J116" s="13">
        <v>9208</v>
      </c>
    </row>
    <row r="117" spans="1:10" ht="12.75">
      <c r="A117" s="11" t="s">
        <v>43</v>
      </c>
      <c r="B117" s="12" t="s">
        <v>60</v>
      </c>
      <c r="C117" s="13"/>
      <c r="D117" s="13"/>
      <c r="E117" s="13">
        <v>51964</v>
      </c>
      <c r="F117" s="13">
        <v>54700</v>
      </c>
      <c r="G117" s="13">
        <v>64383</v>
      </c>
      <c r="H117" s="13">
        <v>73207</v>
      </c>
      <c r="I117" s="13">
        <v>64788</v>
      </c>
      <c r="J117" s="13">
        <v>67290</v>
      </c>
    </row>
    <row r="118" spans="1:10" ht="12.75">
      <c r="A118" s="11" t="s">
        <v>45</v>
      </c>
      <c r="B118" s="12" t="s">
        <v>61</v>
      </c>
      <c r="C118" s="13"/>
      <c r="D118" s="13"/>
      <c r="E118" s="13">
        <v>26598</v>
      </c>
      <c r="F118" s="13">
        <v>31301</v>
      </c>
      <c r="G118" s="13">
        <v>35141</v>
      </c>
      <c r="H118" s="13">
        <v>33494</v>
      </c>
      <c r="I118" s="13">
        <v>37033</v>
      </c>
      <c r="J118" s="13">
        <v>38974</v>
      </c>
    </row>
    <row r="119" spans="1:10" ht="12.75">
      <c r="A119" s="11" t="s">
        <v>47</v>
      </c>
      <c r="B119" s="12" t="s">
        <v>62</v>
      </c>
      <c r="C119" s="13"/>
      <c r="D119" s="13"/>
      <c r="E119" s="13">
        <v>372239</v>
      </c>
      <c r="F119" s="13">
        <v>368558</v>
      </c>
      <c r="G119" s="13">
        <v>330955</v>
      </c>
      <c r="H119" s="13">
        <v>415826</v>
      </c>
      <c r="I119" s="13">
        <v>245405</v>
      </c>
      <c r="J119" s="13">
        <v>302739</v>
      </c>
    </row>
    <row r="120" spans="1:10" ht="12.75">
      <c r="A120" s="11" t="s">
        <v>49</v>
      </c>
      <c r="B120" s="12" t="s">
        <v>44</v>
      </c>
      <c r="C120" s="13"/>
      <c r="D120" s="13"/>
      <c r="E120" s="13"/>
      <c r="F120" s="13"/>
      <c r="G120" s="13"/>
      <c r="H120" s="13"/>
      <c r="I120" s="13"/>
      <c r="J120" s="13"/>
    </row>
    <row r="121" spans="1:10" ht="12.75">
      <c r="A121" s="11" t="s">
        <v>51</v>
      </c>
      <c r="B121" s="12" t="s">
        <v>46</v>
      </c>
      <c r="C121" s="13"/>
      <c r="D121" s="13"/>
      <c r="E121" s="13"/>
      <c r="F121" s="13"/>
      <c r="G121" s="13"/>
      <c r="H121" s="13"/>
      <c r="I121" s="13"/>
      <c r="J121" s="13"/>
    </row>
    <row r="122" spans="1:10" ht="12.75">
      <c r="A122" s="11" t="s">
        <v>53</v>
      </c>
      <c r="B122" s="12" t="s">
        <v>50</v>
      </c>
      <c r="C122" s="13"/>
      <c r="D122" s="13"/>
      <c r="E122" s="13">
        <v>472112</v>
      </c>
      <c r="F122" s="13">
        <v>556432</v>
      </c>
      <c r="G122" s="13">
        <v>524569</v>
      </c>
      <c r="H122" s="13">
        <v>544595</v>
      </c>
      <c r="I122" s="13">
        <v>846268</v>
      </c>
      <c r="J122" s="13">
        <v>712236</v>
      </c>
    </row>
    <row r="123" spans="1:10" ht="12.75">
      <c r="A123" s="11" t="s">
        <v>63</v>
      </c>
      <c r="B123" s="12" t="s">
        <v>52</v>
      </c>
      <c r="C123" s="13"/>
      <c r="D123" s="13"/>
      <c r="E123" s="13">
        <v>4462</v>
      </c>
      <c r="F123" s="13">
        <v>2663</v>
      </c>
      <c r="G123" s="13">
        <v>2567</v>
      </c>
      <c r="H123" s="13">
        <v>6614</v>
      </c>
      <c r="I123" s="13">
        <v>74470</v>
      </c>
      <c r="J123" s="13">
        <v>67742</v>
      </c>
    </row>
    <row r="124" spans="1:10" ht="12.75">
      <c r="A124" s="8" t="s">
        <v>64</v>
      </c>
      <c r="B124" s="9" t="s">
        <v>65</v>
      </c>
      <c r="C124" s="10">
        <f aca="true" t="shared" si="17" ref="C124:J124">SUM(C125:C127)</f>
        <v>0</v>
      </c>
      <c r="D124" s="10">
        <f t="shared" si="17"/>
        <v>0</v>
      </c>
      <c r="E124" s="10">
        <f>SUM(E125:E127)</f>
        <v>4110000</v>
      </c>
      <c r="F124" s="10">
        <f t="shared" si="17"/>
        <v>3437968</v>
      </c>
      <c r="G124" s="10">
        <f t="shared" si="17"/>
        <v>3335714</v>
      </c>
      <c r="H124" s="10">
        <f t="shared" si="17"/>
        <v>1990558</v>
      </c>
      <c r="I124" s="10">
        <f t="shared" si="17"/>
        <v>840038</v>
      </c>
      <c r="J124" s="10">
        <f t="shared" si="17"/>
        <v>2427389</v>
      </c>
    </row>
    <row r="125" spans="1:10" ht="12.75">
      <c r="A125" s="11" t="s">
        <v>8</v>
      </c>
      <c r="B125" s="12" t="s">
        <v>66</v>
      </c>
      <c r="C125" s="13"/>
      <c r="D125" s="13"/>
      <c r="E125" s="13">
        <v>2142857</v>
      </c>
      <c r="F125" s="13">
        <v>1285714</v>
      </c>
      <c r="G125" s="13">
        <v>428571</v>
      </c>
      <c r="H125" s="13"/>
      <c r="I125" s="13"/>
      <c r="J125" s="13"/>
    </row>
    <row r="126" spans="1:10" ht="12.75">
      <c r="A126" s="11" t="s">
        <v>10</v>
      </c>
      <c r="B126" s="12" t="s">
        <v>67</v>
      </c>
      <c r="C126" s="13"/>
      <c r="D126" s="13"/>
      <c r="E126" s="13">
        <v>1967143</v>
      </c>
      <c r="F126" s="13">
        <v>2152254</v>
      </c>
      <c r="G126" s="13">
        <v>2907143</v>
      </c>
      <c r="H126" s="13">
        <v>1990558</v>
      </c>
      <c r="I126" s="13">
        <v>840038</v>
      </c>
      <c r="J126" s="13">
        <v>2427389</v>
      </c>
    </row>
    <row r="127" spans="1:10" ht="12.75">
      <c r="A127" s="11" t="s">
        <v>12</v>
      </c>
      <c r="B127" s="12" t="s">
        <v>68</v>
      </c>
      <c r="C127" s="13"/>
      <c r="D127" s="13"/>
      <c r="E127" s="13"/>
      <c r="F127" s="13"/>
      <c r="G127" s="13"/>
      <c r="H127" s="13"/>
      <c r="I127" s="13"/>
      <c r="J127" s="13"/>
    </row>
    <row r="128" spans="1:10" ht="12.75">
      <c r="A128" s="5" t="s">
        <v>69</v>
      </c>
      <c r="B128" s="6" t="s">
        <v>70</v>
      </c>
      <c r="C128" s="7">
        <f aca="true" t="shared" si="18" ref="C128:J128">C129</f>
        <v>0</v>
      </c>
      <c r="D128" s="7">
        <f t="shared" si="18"/>
        <v>0</v>
      </c>
      <c r="E128" s="7">
        <f t="shared" si="18"/>
        <v>19808</v>
      </c>
      <c r="F128" s="7">
        <f t="shared" si="18"/>
        <v>14308</v>
      </c>
      <c r="G128" s="7">
        <f t="shared" si="18"/>
        <v>9252</v>
      </c>
      <c r="H128" s="7">
        <f t="shared" si="18"/>
        <v>1653</v>
      </c>
      <c r="I128" s="7">
        <f t="shared" si="18"/>
        <v>2166</v>
      </c>
      <c r="J128" s="7">
        <f t="shared" si="18"/>
        <v>2768</v>
      </c>
    </row>
    <row r="129" spans="1:10" ht="12.75">
      <c r="A129" s="8" t="s">
        <v>71</v>
      </c>
      <c r="B129" s="9" t="s">
        <v>72</v>
      </c>
      <c r="C129" s="10">
        <f aca="true" t="shared" si="19" ref="C129:J129">SUM(C130:C131)</f>
        <v>0</v>
      </c>
      <c r="D129" s="10">
        <f t="shared" si="19"/>
        <v>0</v>
      </c>
      <c r="E129" s="10">
        <f t="shared" si="19"/>
        <v>19808</v>
      </c>
      <c r="F129" s="10">
        <f t="shared" si="19"/>
        <v>14308</v>
      </c>
      <c r="G129" s="10">
        <f t="shared" si="19"/>
        <v>9252</v>
      </c>
      <c r="H129" s="10">
        <f t="shared" si="19"/>
        <v>1653</v>
      </c>
      <c r="I129" s="10">
        <f t="shared" si="19"/>
        <v>2166</v>
      </c>
      <c r="J129" s="10">
        <f t="shared" si="19"/>
        <v>2768</v>
      </c>
    </row>
    <row r="130" spans="1:10" ht="12.75">
      <c r="A130" s="11" t="s">
        <v>8</v>
      </c>
      <c r="B130" s="12" t="s">
        <v>73</v>
      </c>
      <c r="C130" s="13"/>
      <c r="D130" s="13"/>
      <c r="E130" s="13">
        <v>19613</v>
      </c>
      <c r="F130" s="13">
        <v>13945</v>
      </c>
      <c r="G130" s="13">
        <v>6288</v>
      </c>
      <c r="H130" s="13">
        <v>412</v>
      </c>
      <c r="I130" s="13">
        <v>1383</v>
      </c>
      <c r="J130" s="13">
        <v>2185</v>
      </c>
    </row>
    <row r="131" spans="1:10" ht="12.75">
      <c r="A131" s="11" t="s">
        <v>10</v>
      </c>
      <c r="B131" s="12" t="s">
        <v>74</v>
      </c>
      <c r="C131" s="13"/>
      <c r="D131" s="13"/>
      <c r="E131" s="13">
        <v>195</v>
      </c>
      <c r="F131" s="13">
        <v>363</v>
      </c>
      <c r="G131" s="13">
        <v>2964</v>
      </c>
      <c r="H131" s="13">
        <v>1241</v>
      </c>
      <c r="I131" s="13">
        <v>783</v>
      </c>
      <c r="J131" s="13">
        <v>583</v>
      </c>
    </row>
    <row r="132" spans="1:10" ht="12.75">
      <c r="A132" s="15"/>
      <c r="B132" s="16"/>
      <c r="C132" s="17"/>
      <c r="D132" s="17"/>
      <c r="E132" s="17"/>
      <c r="F132" s="17"/>
      <c r="G132" s="17"/>
      <c r="H132" s="17"/>
      <c r="I132" s="17"/>
      <c r="J132" s="17"/>
    </row>
    <row r="133" spans="1:10" ht="20.25">
      <c r="A133" s="69" t="s">
        <v>165</v>
      </c>
      <c r="B133" s="69"/>
      <c r="C133" s="17"/>
      <c r="D133" s="17"/>
      <c r="E133" s="17"/>
      <c r="F133" s="17"/>
      <c r="G133" s="17"/>
      <c r="H133" s="17"/>
      <c r="I133" s="17"/>
      <c r="J133" s="17"/>
    </row>
    <row r="134" spans="1:10" ht="12.75">
      <c r="A134" s="15"/>
      <c r="B134" s="16"/>
      <c r="C134" s="17"/>
      <c r="D134" s="17"/>
      <c r="E134" s="17"/>
      <c r="F134" s="17"/>
      <c r="G134" s="17"/>
      <c r="H134" s="17"/>
      <c r="I134" s="17"/>
      <c r="J134" s="17"/>
    </row>
    <row r="135" spans="1:10" ht="12.75">
      <c r="A135" s="68" t="s">
        <v>75</v>
      </c>
      <c r="B135" s="68"/>
      <c r="C135" s="18">
        <v>2000</v>
      </c>
      <c r="D135" s="18">
        <v>2001</v>
      </c>
      <c r="E135" s="18">
        <v>2002</v>
      </c>
      <c r="F135" s="18">
        <v>2003</v>
      </c>
      <c r="G135" s="18">
        <v>2004</v>
      </c>
      <c r="H135" s="18">
        <v>2005</v>
      </c>
      <c r="I135" s="18">
        <v>2006</v>
      </c>
      <c r="J135" s="18">
        <v>2007</v>
      </c>
    </row>
    <row r="136" spans="1:10" ht="12.75">
      <c r="A136" s="19" t="s">
        <v>76</v>
      </c>
      <c r="B136" s="20" t="s">
        <v>77</v>
      </c>
      <c r="C136" s="21"/>
      <c r="D136" s="21"/>
      <c r="E136" s="21">
        <f aca="true" t="shared" si="20" ref="E136:J136">SUM(E137:E138)</f>
        <v>1157525</v>
      </c>
      <c r="F136" s="21">
        <f t="shared" si="20"/>
        <v>644393</v>
      </c>
      <c r="G136" s="21">
        <f t="shared" si="20"/>
        <v>820546</v>
      </c>
      <c r="H136" s="21">
        <f t="shared" si="20"/>
        <v>643940</v>
      </c>
      <c r="I136" s="21">
        <f t="shared" si="20"/>
        <v>727562</v>
      </c>
      <c r="J136" s="21">
        <f t="shared" si="20"/>
        <v>896314</v>
      </c>
    </row>
    <row r="137" spans="1:10" ht="12.75">
      <c r="A137" s="22" t="s">
        <v>78</v>
      </c>
      <c r="B137" s="23" t="s">
        <v>79</v>
      </c>
      <c r="C137" s="24"/>
      <c r="D137" s="24"/>
      <c r="E137" s="24">
        <v>860643</v>
      </c>
      <c r="F137" s="24">
        <v>549917</v>
      </c>
      <c r="G137" s="24">
        <v>602037</v>
      </c>
      <c r="H137" s="24">
        <v>463911</v>
      </c>
      <c r="I137" s="24">
        <v>475557</v>
      </c>
      <c r="J137" s="24">
        <v>577291</v>
      </c>
    </row>
    <row r="138" spans="1:10" ht="12.75">
      <c r="A138" s="25" t="s">
        <v>80</v>
      </c>
      <c r="B138" s="26" t="s">
        <v>81</v>
      </c>
      <c r="C138" s="26">
        <f>C136-C137</f>
        <v>0</v>
      </c>
      <c r="D138" s="26">
        <f>D136-D137</f>
        <v>0</v>
      </c>
      <c r="E138" s="26">
        <v>296882</v>
      </c>
      <c r="F138" s="26">
        <v>94476</v>
      </c>
      <c r="G138" s="26">
        <v>218509</v>
      </c>
      <c r="H138" s="26">
        <v>180029</v>
      </c>
      <c r="I138" s="26">
        <v>252005</v>
      </c>
      <c r="J138" s="26">
        <v>319023</v>
      </c>
    </row>
    <row r="139" spans="1:10" ht="12.75">
      <c r="A139" s="19" t="s">
        <v>82</v>
      </c>
      <c r="B139" s="20" t="s">
        <v>83</v>
      </c>
      <c r="C139" s="27">
        <f aca="true" t="shared" si="21" ref="C139:J139">SUM(C140:C142)</f>
        <v>0</v>
      </c>
      <c r="D139" s="27">
        <f t="shared" si="21"/>
        <v>0</v>
      </c>
      <c r="E139" s="27">
        <f t="shared" si="21"/>
        <v>9405393</v>
      </c>
      <c r="F139" s="27">
        <f t="shared" si="21"/>
        <v>12236806</v>
      </c>
      <c r="G139" s="27">
        <f t="shared" si="21"/>
        <v>12597928</v>
      </c>
      <c r="H139" s="27">
        <f t="shared" si="21"/>
        <v>13205886</v>
      </c>
      <c r="I139" s="27">
        <f t="shared" si="21"/>
        <v>14144646</v>
      </c>
      <c r="J139" s="27">
        <f t="shared" si="21"/>
        <v>15439051</v>
      </c>
    </row>
    <row r="140" spans="1:10" ht="12.75">
      <c r="A140" s="28" t="s">
        <v>8</v>
      </c>
      <c r="B140" s="29" t="s">
        <v>84</v>
      </c>
      <c r="C140" s="30"/>
      <c r="D140" s="30"/>
      <c r="E140" s="30">
        <v>9196868</v>
      </c>
      <c r="F140" s="30">
        <v>11926465</v>
      </c>
      <c r="G140" s="30">
        <v>12266812</v>
      </c>
      <c r="H140" s="30">
        <v>12905689</v>
      </c>
      <c r="I140" s="30">
        <v>13691204</v>
      </c>
      <c r="J140" s="30">
        <v>14788336</v>
      </c>
    </row>
    <row r="141" spans="1:10" ht="12.75">
      <c r="A141" s="28" t="s">
        <v>10</v>
      </c>
      <c r="B141" s="29" t="s">
        <v>85</v>
      </c>
      <c r="C141" s="30"/>
      <c r="D141" s="30"/>
      <c r="E141" s="30">
        <v>680</v>
      </c>
      <c r="F141" s="30">
        <v>59741</v>
      </c>
      <c r="G141" s="30">
        <v>36052</v>
      </c>
      <c r="H141" s="30">
        <v>-1277</v>
      </c>
      <c r="I141" s="30">
        <v>43745</v>
      </c>
      <c r="J141" s="30">
        <v>157751</v>
      </c>
    </row>
    <row r="142" spans="1:10" ht="12.75">
      <c r="A142" s="28" t="s">
        <v>12</v>
      </c>
      <c r="B142" s="29" t="s">
        <v>86</v>
      </c>
      <c r="C142" s="30"/>
      <c r="D142" s="30"/>
      <c r="E142" s="30">
        <v>207845</v>
      </c>
      <c r="F142" s="30">
        <v>250600</v>
      </c>
      <c r="G142" s="30">
        <v>295064</v>
      </c>
      <c r="H142" s="30">
        <v>301474</v>
      </c>
      <c r="I142" s="30">
        <v>409697</v>
      </c>
      <c r="J142" s="30">
        <v>492964</v>
      </c>
    </row>
    <row r="143" spans="1:10" ht="12.75">
      <c r="A143" s="22" t="s">
        <v>87</v>
      </c>
      <c r="B143" s="31" t="s">
        <v>88</v>
      </c>
      <c r="C143" s="32">
        <f aca="true" t="shared" si="22" ref="C143:J143">SUM(C144:C145)</f>
        <v>0</v>
      </c>
      <c r="D143" s="32">
        <f t="shared" si="22"/>
        <v>0</v>
      </c>
      <c r="E143" s="32">
        <f t="shared" si="22"/>
        <v>5078651</v>
      </c>
      <c r="F143" s="32">
        <f t="shared" si="22"/>
        <v>5847976</v>
      </c>
      <c r="G143" s="32">
        <f t="shared" si="22"/>
        <v>5837188</v>
      </c>
      <c r="H143" s="32">
        <f t="shared" si="22"/>
        <v>6038097</v>
      </c>
      <c r="I143" s="32">
        <f t="shared" si="22"/>
        <v>7025216</v>
      </c>
      <c r="J143" s="32">
        <f t="shared" si="22"/>
        <v>7882825</v>
      </c>
    </row>
    <row r="144" spans="1:10" ht="12.75">
      <c r="A144" s="28" t="s">
        <v>8</v>
      </c>
      <c r="B144" s="29" t="s">
        <v>89</v>
      </c>
      <c r="C144" s="30"/>
      <c r="D144" s="30"/>
      <c r="E144" s="30">
        <v>2591573</v>
      </c>
      <c r="F144" s="30">
        <v>3101333</v>
      </c>
      <c r="G144" s="30">
        <v>2965046</v>
      </c>
      <c r="H144" s="30">
        <v>2946609</v>
      </c>
      <c r="I144" s="30">
        <v>3243713</v>
      </c>
      <c r="J144" s="30">
        <v>3812108</v>
      </c>
    </row>
    <row r="145" spans="1:10" ht="12.75">
      <c r="A145" s="28" t="s">
        <v>10</v>
      </c>
      <c r="B145" s="29" t="s">
        <v>90</v>
      </c>
      <c r="C145" s="30"/>
      <c r="D145" s="30"/>
      <c r="E145" s="30">
        <v>2487078</v>
      </c>
      <c r="F145" s="30">
        <v>2746643</v>
      </c>
      <c r="G145" s="30">
        <v>2872142</v>
      </c>
      <c r="H145" s="30">
        <v>3091488</v>
      </c>
      <c r="I145" s="30">
        <v>3781503</v>
      </c>
      <c r="J145" s="30">
        <v>4070717</v>
      </c>
    </row>
    <row r="146" spans="1:10" ht="12.75">
      <c r="A146" s="25" t="s">
        <v>80</v>
      </c>
      <c r="B146" s="26" t="s">
        <v>91</v>
      </c>
      <c r="C146" s="27">
        <f>C138+C139-C143</f>
        <v>0</v>
      </c>
      <c r="D146" s="27">
        <f>D138+D139-D143</f>
        <v>0</v>
      </c>
      <c r="E146" s="27">
        <v>4623624</v>
      </c>
      <c r="F146" s="27">
        <v>6483306</v>
      </c>
      <c r="G146" s="27">
        <v>6979249</v>
      </c>
      <c r="H146" s="27">
        <v>7347858</v>
      </c>
      <c r="I146" s="27">
        <v>7371435</v>
      </c>
      <c r="J146" s="27">
        <v>7875249</v>
      </c>
    </row>
    <row r="147" spans="1:10" ht="12.75">
      <c r="A147" s="22" t="s">
        <v>69</v>
      </c>
      <c r="B147" s="31" t="s">
        <v>92</v>
      </c>
      <c r="C147" s="32">
        <f aca="true" t="shared" si="23" ref="C147:J147">SUM(C148:C151)</f>
        <v>0</v>
      </c>
      <c r="D147" s="32">
        <f t="shared" si="23"/>
        <v>0</v>
      </c>
      <c r="E147" s="32">
        <f t="shared" si="23"/>
        <v>1049770</v>
      </c>
      <c r="F147" s="32">
        <f t="shared" si="23"/>
        <v>1219405</v>
      </c>
      <c r="G147" s="32">
        <f t="shared" si="23"/>
        <v>1331856</v>
      </c>
      <c r="H147" s="32">
        <f t="shared" si="23"/>
        <v>1373700</v>
      </c>
      <c r="I147" s="32">
        <f t="shared" si="23"/>
        <v>1350856</v>
      </c>
      <c r="J147" s="32">
        <f t="shared" si="23"/>
        <v>1520562</v>
      </c>
    </row>
    <row r="148" spans="1:10" ht="12.75">
      <c r="A148" s="28" t="s">
        <v>8</v>
      </c>
      <c r="B148" s="29" t="s">
        <v>93</v>
      </c>
      <c r="C148" s="30"/>
      <c r="D148" s="30"/>
      <c r="E148" s="30">
        <v>774272</v>
      </c>
      <c r="F148" s="30">
        <v>894132</v>
      </c>
      <c r="G148" s="30">
        <v>975605</v>
      </c>
      <c r="H148" s="30">
        <v>1014062</v>
      </c>
      <c r="I148" s="30">
        <v>985441</v>
      </c>
      <c r="J148" s="30">
        <v>1097634</v>
      </c>
    </row>
    <row r="149" spans="1:10" ht="12.75">
      <c r="A149" s="28" t="s">
        <v>10</v>
      </c>
      <c r="B149" s="29" t="s">
        <v>263</v>
      </c>
      <c r="C149" s="30"/>
      <c r="D149" s="30"/>
      <c r="E149" s="30">
        <v>260</v>
      </c>
      <c r="F149" s="30">
        <v>340</v>
      </c>
      <c r="G149" s="30">
        <v>240</v>
      </c>
      <c r="H149" s="30">
        <v>320</v>
      </c>
      <c r="I149" s="30">
        <v>360</v>
      </c>
      <c r="J149" s="30">
        <v>110</v>
      </c>
    </row>
    <row r="150" spans="1:10" ht="12.75">
      <c r="A150" s="28" t="s">
        <v>12</v>
      </c>
      <c r="B150" s="29" t="s">
        <v>94</v>
      </c>
      <c r="C150" s="30"/>
      <c r="D150" s="30"/>
      <c r="E150" s="30">
        <v>263504</v>
      </c>
      <c r="F150" s="30">
        <v>309052</v>
      </c>
      <c r="G150" s="30">
        <v>339035</v>
      </c>
      <c r="H150" s="30">
        <v>342068</v>
      </c>
      <c r="I150" s="30">
        <v>340561</v>
      </c>
      <c r="J150" s="30">
        <v>377005</v>
      </c>
    </row>
    <row r="151" spans="1:10" ht="12.75">
      <c r="A151" s="28" t="s">
        <v>19</v>
      </c>
      <c r="B151" s="29" t="s">
        <v>95</v>
      </c>
      <c r="C151" s="30"/>
      <c r="D151" s="30"/>
      <c r="E151" s="30">
        <v>11734</v>
      </c>
      <c r="F151" s="30">
        <v>15881</v>
      </c>
      <c r="G151" s="30">
        <v>16976</v>
      </c>
      <c r="H151" s="30">
        <v>17250</v>
      </c>
      <c r="I151" s="30">
        <v>24494</v>
      </c>
      <c r="J151" s="30">
        <v>45813</v>
      </c>
    </row>
    <row r="152" spans="1:10" ht="12.75">
      <c r="A152" s="22" t="s">
        <v>96</v>
      </c>
      <c r="B152" s="23" t="s">
        <v>97</v>
      </c>
      <c r="C152" s="24"/>
      <c r="D152" s="24"/>
      <c r="E152" s="24">
        <v>32802</v>
      </c>
      <c r="F152" s="24">
        <v>30075</v>
      </c>
      <c r="G152" s="24">
        <v>32604</v>
      </c>
      <c r="H152" s="24">
        <v>22374</v>
      </c>
      <c r="I152" s="24">
        <v>10983</v>
      </c>
      <c r="J152" s="24">
        <v>17838</v>
      </c>
    </row>
    <row r="153" spans="1:10" ht="12.75">
      <c r="A153" s="22" t="s">
        <v>98</v>
      </c>
      <c r="B153" s="23" t="s">
        <v>255</v>
      </c>
      <c r="C153" s="24"/>
      <c r="D153" s="24"/>
      <c r="E153" s="24">
        <v>872075</v>
      </c>
      <c r="F153" s="24">
        <v>1296978</v>
      </c>
      <c r="G153" s="24">
        <v>1299210</v>
      </c>
      <c r="H153" s="24">
        <v>1472124</v>
      </c>
      <c r="I153" s="24">
        <v>1288782</v>
      </c>
      <c r="J153" s="24">
        <v>1449046</v>
      </c>
    </row>
    <row r="154" spans="1:10" ht="12.75">
      <c r="A154" s="19" t="s">
        <v>99</v>
      </c>
      <c r="B154" s="33" t="s">
        <v>264</v>
      </c>
      <c r="C154" s="21">
        <f aca="true" t="shared" si="24" ref="C154:J154">SUM(C155:C156)</f>
        <v>0</v>
      </c>
      <c r="D154" s="21">
        <f t="shared" si="24"/>
        <v>0</v>
      </c>
      <c r="E154" s="21">
        <f t="shared" si="24"/>
        <v>131711</v>
      </c>
      <c r="F154" s="21">
        <f t="shared" si="24"/>
        <v>115887</v>
      </c>
      <c r="G154" s="21">
        <f t="shared" si="24"/>
        <v>146809</v>
      </c>
      <c r="H154" s="21">
        <f t="shared" si="24"/>
        <v>151880</v>
      </c>
      <c r="I154" s="21">
        <f t="shared" si="24"/>
        <v>211599</v>
      </c>
      <c r="J154" s="21">
        <f t="shared" si="24"/>
        <v>221729</v>
      </c>
    </row>
    <row r="155" spans="1:10" ht="12.75">
      <c r="A155" s="28" t="s">
        <v>8</v>
      </c>
      <c r="B155" s="29" t="s">
        <v>100</v>
      </c>
      <c r="C155" s="30"/>
      <c r="D155" s="30"/>
      <c r="E155" s="30">
        <v>48451</v>
      </c>
      <c r="F155" s="30">
        <v>62991</v>
      </c>
      <c r="G155" s="30">
        <v>50373</v>
      </c>
      <c r="H155" s="30">
        <v>74721</v>
      </c>
      <c r="I155" s="30">
        <v>39141</v>
      </c>
      <c r="J155" s="30">
        <v>46653</v>
      </c>
    </row>
    <row r="156" spans="1:10" ht="12.75">
      <c r="A156" s="28" t="s">
        <v>10</v>
      </c>
      <c r="B156" s="29" t="s">
        <v>101</v>
      </c>
      <c r="C156" s="30"/>
      <c r="D156" s="30"/>
      <c r="E156" s="30">
        <v>83260</v>
      </c>
      <c r="F156" s="30">
        <v>52896</v>
      </c>
      <c r="G156" s="30">
        <v>96436</v>
      </c>
      <c r="H156" s="30">
        <v>77159</v>
      </c>
      <c r="I156" s="30">
        <v>172458</v>
      </c>
      <c r="J156" s="30">
        <v>175076</v>
      </c>
    </row>
    <row r="157" spans="1:10" ht="12.75">
      <c r="A157" s="22" t="s">
        <v>102</v>
      </c>
      <c r="B157" s="23" t="s">
        <v>256</v>
      </c>
      <c r="C157" s="24">
        <f aca="true" t="shared" si="25" ref="C157:J157">SUM(C158:C159)</f>
        <v>0</v>
      </c>
      <c r="D157" s="24">
        <f t="shared" si="25"/>
        <v>0</v>
      </c>
      <c r="E157" s="24">
        <f t="shared" si="25"/>
        <v>133610</v>
      </c>
      <c r="F157" s="24">
        <f t="shared" si="25"/>
        <v>159439</v>
      </c>
      <c r="G157" s="24">
        <f t="shared" si="25"/>
        <v>204708</v>
      </c>
      <c r="H157" s="24">
        <f t="shared" si="25"/>
        <v>224048</v>
      </c>
      <c r="I157" s="24">
        <f t="shared" si="25"/>
        <v>250200</v>
      </c>
      <c r="J157" s="24">
        <f t="shared" si="25"/>
        <v>358894</v>
      </c>
    </row>
    <row r="158" spans="1:10" ht="12.75">
      <c r="A158" s="28" t="s">
        <v>8</v>
      </c>
      <c r="B158" s="29" t="s">
        <v>103</v>
      </c>
      <c r="C158" s="30"/>
      <c r="D158" s="30"/>
      <c r="E158" s="30">
        <v>42849</v>
      </c>
      <c r="F158" s="30">
        <v>97509</v>
      </c>
      <c r="G158" s="30">
        <v>79543</v>
      </c>
      <c r="H158" s="30">
        <v>88381</v>
      </c>
      <c r="I158" s="30">
        <v>19915</v>
      </c>
      <c r="J158" s="30">
        <v>73735</v>
      </c>
    </row>
    <row r="159" spans="1:10" ht="12.75">
      <c r="A159" s="28" t="s">
        <v>10</v>
      </c>
      <c r="B159" s="29" t="s">
        <v>104</v>
      </c>
      <c r="C159" s="30"/>
      <c r="D159" s="30"/>
      <c r="E159" s="30">
        <v>90761</v>
      </c>
      <c r="F159" s="30">
        <v>61930</v>
      </c>
      <c r="G159" s="30">
        <v>125165</v>
      </c>
      <c r="H159" s="30">
        <v>135667</v>
      </c>
      <c r="I159" s="30">
        <v>230285</v>
      </c>
      <c r="J159" s="30">
        <v>285159</v>
      </c>
    </row>
    <row r="160" spans="1:10" ht="12.75">
      <c r="A160" s="22" t="s">
        <v>105</v>
      </c>
      <c r="B160" s="23" t="s">
        <v>106</v>
      </c>
      <c r="C160" s="24"/>
      <c r="D160" s="24"/>
      <c r="E160" s="24">
        <v>41258</v>
      </c>
      <c r="F160" s="24">
        <v>178429</v>
      </c>
      <c r="G160" s="24">
        <v>-196034</v>
      </c>
      <c r="H160" s="24">
        <v>-260753</v>
      </c>
      <c r="I160" s="24">
        <v>-62055</v>
      </c>
      <c r="J160" s="24">
        <v>-221369</v>
      </c>
    </row>
    <row r="161" spans="1:10" ht="12.75">
      <c r="A161" s="34"/>
      <c r="B161" s="29" t="s">
        <v>257</v>
      </c>
      <c r="C161" s="30"/>
      <c r="D161" s="30"/>
      <c r="E161" s="30"/>
      <c r="F161" s="30"/>
      <c r="G161" s="30"/>
      <c r="H161" s="30"/>
      <c r="I161" s="30"/>
      <c r="J161" s="30"/>
    </row>
    <row r="162" spans="1:10" ht="12.75">
      <c r="A162" s="19" t="s">
        <v>107</v>
      </c>
      <c r="B162" s="33" t="s">
        <v>108</v>
      </c>
      <c r="C162" s="21"/>
      <c r="D162" s="21"/>
      <c r="E162" s="21">
        <v>163740</v>
      </c>
      <c r="F162" s="21">
        <v>75913</v>
      </c>
      <c r="G162" s="21">
        <v>56477</v>
      </c>
      <c r="H162" s="21">
        <v>101436</v>
      </c>
      <c r="I162" s="21">
        <v>101508</v>
      </c>
      <c r="J162" s="21">
        <v>86700</v>
      </c>
    </row>
    <row r="163" spans="1:10" ht="12.75">
      <c r="A163" s="22" t="s">
        <v>109</v>
      </c>
      <c r="B163" s="23" t="s">
        <v>110</v>
      </c>
      <c r="C163" s="24"/>
      <c r="D163" s="24"/>
      <c r="E163" s="24">
        <v>131493</v>
      </c>
      <c r="F163" s="24">
        <v>151604</v>
      </c>
      <c r="G163" s="24">
        <v>344388</v>
      </c>
      <c r="H163" s="24">
        <v>146282</v>
      </c>
      <c r="I163" s="24">
        <v>178378</v>
      </c>
      <c r="J163" s="24">
        <v>181634</v>
      </c>
    </row>
    <row r="164" spans="1:10" ht="12.75">
      <c r="A164" s="19" t="s">
        <v>111</v>
      </c>
      <c r="B164" s="33" t="s">
        <v>112</v>
      </c>
      <c r="C164" s="21"/>
      <c r="D164" s="21"/>
      <c r="E164" s="21"/>
      <c r="F164" s="21"/>
      <c r="G164" s="21"/>
      <c r="H164" s="21"/>
      <c r="I164" s="21"/>
      <c r="J164" s="21"/>
    </row>
    <row r="165" spans="1:10" ht="12.75">
      <c r="A165" s="22" t="s">
        <v>76</v>
      </c>
      <c r="B165" s="23" t="s">
        <v>113</v>
      </c>
      <c r="C165" s="24"/>
      <c r="D165" s="24"/>
      <c r="E165" s="24"/>
      <c r="F165" s="24"/>
      <c r="G165" s="24"/>
      <c r="H165" s="24"/>
      <c r="I165" s="24"/>
      <c r="J165" s="24"/>
    </row>
    <row r="166" spans="1:10" ht="12.75">
      <c r="A166" s="19" t="s">
        <v>114</v>
      </c>
      <c r="B166" s="35" t="s">
        <v>115</v>
      </c>
      <c r="C166" s="27">
        <f>C146-C147-C152-C153+C154-C157-C160+C162-C163</f>
        <v>0</v>
      </c>
      <c r="D166" s="27">
        <f>D146-D147-D152-D153+D154-D157-D160+D162-D163</f>
        <v>0</v>
      </c>
      <c r="E166" s="27">
        <v>2658067</v>
      </c>
      <c r="F166" s="27">
        <v>3639176</v>
      </c>
      <c r="G166" s="27">
        <v>4165803</v>
      </c>
      <c r="H166" s="27">
        <v>4623399</v>
      </c>
      <c r="I166" s="27">
        <v>4667398</v>
      </c>
      <c r="J166" s="27">
        <v>4877073</v>
      </c>
    </row>
    <row r="167" spans="1:10" ht="12.75">
      <c r="A167" s="19" t="s">
        <v>116</v>
      </c>
      <c r="B167" s="33" t="s">
        <v>117</v>
      </c>
      <c r="C167" s="21"/>
      <c r="D167" s="21"/>
      <c r="E167" s="21">
        <v>762919</v>
      </c>
      <c r="F167" s="21">
        <v>627720</v>
      </c>
      <c r="G167" s="21">
        <v>39</v>
      </c>
      <c r="H167" s="21">
        <v>21530</v>
      </c>
      <c r="I167" s="21"/>
      <c r="J167" s="21"/>
    </row>
    <row r="168" spans="1:10" ht="12.75">
      <c r="A168" s="22" t="s">
        <v>118</v>
      </c>
      <c r="B168" s="23" t="s">
        <v>119</v>
      </c>
      <c r="C168" s="24"/>
      <c r="D168" s="24"/>
      <c r="E168" s="24">
        <v>762557</v>
      </c>
      <c r="F168" s="24">
        <v>627720</v>
      </c>
      <c r="G168" s="24">
        <v>1289</v>
      </c>
      <c r="H168" s="24">
        <v>30512</v>
      </c>
      <c r="I168" s="24"/>
      <c r="J168" s="24"/>
    </row>
    <row r="169" spans="1:10" ht="12.75">
      <c r="A169" s="19" t="s">
        <v>120</v>
      </c>
      <c r="B169" s="20" t="s">
        <v>121</v>
      </c>
      <c r="C169" s="21">
        <f aca="true" t="shared" si="26" ref="C169:J169">SUM(C170:C173)</f>
        <v>0</v>
      </c>
      <c r="D169" s="21">
        <f t="shared" si="26"/>
        <v>0</v>
      </c>
      <c r="E169" s="21">
        <f t="shared" si="26"/>
        <v>0</v>
      </c>
      <c r="F169" s="21">
        <f t="shared" si="26"/>
        <v>0</v>
      </c>
      <c r="G169" s="21">
        <f t="shared" si="26"/>
        <v>0</v>
      </c>
      <c r="H169" s="21">
        <f t="shared" si="26"/>
        <v>0</v>
      </c>
      <c r="I169" s="21">
        <f t="shared" si="26"/>
        <v>0</v>
      </c>
      <c r="J169" s="21">
        <f t="shared" si="26"/>
        <v>0</v>
      </c>
    </row>
    <row r="170" spans="1:10" ht="12.75">
      <c r="A170" s="28" t="s">
        <v>8</v>
      </c>
      <c r="B170" s="29" t="s">
        <v>122</v>
      </c>
      <c r="C170" s="30"/>
      <c r="D170" s="30"/>
      <c r="E170" s="30"/>
      <c r="F170" s="30"/>
      <c r="G170" s="30"/>
      <c r="H170" s="30"/>
      <c r="I170" s="30"/>
      <c r="J170" s="30"/>
    </row>
    <row r="171" spans="1:10" ht="12.75">
      <c r="A171" s="28"/>
      <c r="B171" s="29" t="s">
        <v>123</v>
      </c>
      <c r="C171" s="30"/>
      <c r="D171" s="30"/>
      <c r="E171" s="30"/>
      <c r="F171" s="30"/>
      <c r="G171" s="30"/>
      <c r="H171" s="30"/>
      <c r="I171" s="30"/>
      <c r="J171" s="30"/>
    </row>
    <row r="172" spans="1:10" ht="12.75">
      <c r="A172" s="28" t="s">
        <v>10</v>
      </c>
      <c r="B172" s="29" t="s">
        <v>265</v>
      </c>
      <c r="C172" s="30"/>
      <c r="D172" s="30"/>
      <c r="E172" s="30"/>
      <c r="F172" s="30"/>
      <c r="G172" s="30"/>
      <c r="H172" s="30"/>
      <c r="I172" s="30"/>
      <c r="J172" s="30"/>
    </row>
    <row r="173" spans="1:10" ht="12.75">
      <c r="A173" s="28" t="s">
        <v>12</v>
      </c>
      <c r="B173" s="29" t="s">
        <v>266</v>
      </c>
      <c r="C173" s="30"/>
      <c r="D173" s="30"/>
      <c r="E173" s="30"/>
      <c r="F173" s="30"/>
      <c r="G173" s="30"/>
      <c r="H173" s="30"/>
      <c r="I173" s="30"/>
      <c r="J173" s="30"/>
    </row>
    <row r="174" spans="1:10" ht="12.75">
      <c r="A174" s="19" t="s">
        <v>124</v>
      </c>
      <c r="B174" s="33" t="s">
        <v>125</v>
      </c>
      <c r="C174" s="21"/>
      <c r="D174" s="21"/>
      <c r="E174" s="21">
        <v>2610</v>
      </c>
      <c r="F174" s="21">
        <v>2418</v>
      </c>
      <c r="G174" s="21"/>
      <c r="H174" s="21"/>
      <c r="I174" s="21"/>
      <c r="J174" s="21"/>
    </row>
    <row r="175" spans="1:10" ht="12.75">
      <c r="A175" s="22" t="s">
        <v>126</v>
      </c>
      <c r="B175" s="23" t="s">
        <v>127</v>
      </c>
      <c r="C175" s="24"/>
      <c r="D175" s="24"/>
      <c r="E175" s="24"/>
      <c r="F175" s="24"/>
      <c r="G175" s="24"/>
      <c r="H175" s="24"/>
      <c r="I175" s="24"/>
      <c r="J175" s="24"/>
    </row>
    <row r="176" spans="1:10" ht="12.75">
      <c r="A176" s="19" t="s">
        <v>128</v>
      </c>
      <c r="B176" s="33" t="s">
        <v>267</v>
      </c>
      <c r="C176" s="21"/>
      <c r="D176" s="21"/>
      <c r="E176" s="21"/>
      <c r="F176" s="21"/>
      <c r="G176" s="21"/>
      <c r="H176" s="21"/>
      <c r="I176" s="21">
        <v>4959</v>
      </c>
      <c r="J176" s="21">
        <v>22369</v>
      </c>
    </row>
    <row r="177" spans="1:10" ht="12.75">
      <c r="A177" s="22" t="s">
        <v>129</v>
      </c>
      <c r="B177" s="23" t="s">
        <v>268</v>
      </c>
      <c r="C177" s="24"/>
      <c r="D177" s="24"/>
      <c r="E177" s="24"/>
      <c r="F177" s="24"/>
      <c r="G177" s="24"/>
      <c r="H177" s="24"/>
      <c r="I177" s="24">
        <v>7797</v>
      </c>
      <c r="J177" s="24">
        <v>76010</v>
      </c>
    </row>
    <row r="178" spans="1:10" ht="12.75">
      <c r="A178" s="22" t="s">
        <v>130</v>
      </c>
      <c r="B178" s="23" t="s">
        <v>131</v>
      </c>
      <c r="C178" s="24"/>
      <c r="D178" s="24"/>
      <c r="E178" s="24">
        <v>-5727</v>
      </c>
      <c r="F178" s="24">
        <v>-4299</v>
      </c>
      <c r="G178" s="24">
        <v>-3873</v>
      </c>
      <c r="H178" s="24">
        <v>-698</v>
      </c>
      <c r="I178" s="24">
        <v>2193</v>
      </c>
      <c r="J178" s="24">
        <v>142287</v>
      </c>
    </row>
    <row r="179" spans="1:10" ht="12.75">
      <c r="A179" s="19" t="s">
        <v>132</v>
      </c>
      <c r="B179" s="33" t="s">
        <v>133</v>
      </c>
      <c r="C179" s="21"/>
      <c r="D179" s="21"/>
      <c r="E179" s="21">
        <v>14326</v>
      </c>
      <c r="F179" s="21">
        <v>839</v>
      </c>
      <c r="G179" s="21">
        <v>462</v>
      </c>
      <c r="H179" s="21">
        <v>680</v>
      </c>
      <c r="I179" s="21">
        <v>901</v>
      </c>
      <c r="J179" s="21">
        <v>1289</v>
      </c>
    </row>
    <row r="180" spans="1:10" ht="12.75">
      <c r="A180" s="22" t="s">
        <v>134</v>
      </c>
      <c r="B180" s="23" t="s">
        <v>135</v>
      </c>
      <c r="C180" s="24"/>
      <c r="D180" s="24"/>
      <c r="E180" s="24">
        <v>248648</v>
      </c>
      <c r="F180" s="24">
        <v>230050</v>
      </c>
      <c r="G180" s="24">
        <v>187749</v>
      </c>
      <c r="H180" s="24">
        <v>52484</v>
      </c>
      <c r="I180" s="24">
        <v>60952</v>
      </c>
      <c r="J180" s="24">
        <v>85076</v>
      </c>
    </row>
    <row r="181" spans="1:10" ht="12.75">
      <c r="A181" s="19" t="s">
        <v>136</v>
      </c>
      <c r="B181" s="33" t="s">
        <v>137</v>
      </c>
      <c r="C181" s="21"/>
      <c r="D181" s="21"/>
      <c r="E181" s="21">
        <v>72398</v>
      </c>
      <c r="F181" s="21">
        <v>45481</v>
      </c>
      <c r="G181" s="21">
        <v>39504</v>
      </c>
      <c r="H181" s="21">
        <v>38417</v>
      </c>
      <c r="I181" s="21">
        <v>46815</v>
      </c>
      <c r="J181" s="21">
        <v>92287</v>
      </c>
    </row>
    <row r="182" spans="1:10" ht="12.75">
      <c r="A182" s="22" t="s">
        <v>138</v>
      </c>
      <c r="B182" s="23" t="s">
        <v>139</v>
      </c>
      <c r="C182" s="24"/>
      <c r="D182" s="24"/>
      <c r="E182" s="24">
        <v>94435</v>
      </c>
      <c r="F182" s="24">
        <v>86901</v>
      </c>
      <c r="G182" s="24">
        <v>86892</v>
      </c>
      <c r="H182" s="24">
        <v>100633</v>
      </c>
      <c r="I182" s="24">
        <v>57308</v>
      </c>
      <c r="J182" s="24">
        <v>95710</v>
      </c>
    </row>
    <row r="183" spans="1:10" ht="12.75">
      <c r="A183" s="19" t="s">
        <v>140</v>
      </c>
      <c r="B183" s="33" t="s">
        <v>141</v>
      </c>
      <c r="C183" s="21"/>
      <c r="D183" s="21"/>
      <c r="E183" s="21"/>
      <c r="F183" s="21"/>
      <c r="G183" s="21"/>
      <c r="H183" s="21"/>
      <c r="I183" s="21"/>
      <c r="J183" s="21"/>
    </row>
    <row r="184" spans="1:10" ht="12.75">
      <c r="A184" s="22" t="s">
        <v>142</v>
      </c>
      <c r="B184" s="23" t="s">
        <v>143</v>
      </c>
      <c r="C184" s="24"/>
      <c r="D184" s="24"/>
      <c r="E184" s="24"/>
      <c r="F184" s="24"/>
      <c r="G184" s="24"/>
      <c r="H184" s="24"/>
      <c r="I184" s="24"/>
      <c r="J184" s="24"/>
    </row>
    <row r="185" spans="1:10" ht="12.75">
      <c r="A185" s="19" t="s">
        <v>144</v>
      </c>
      <c r="B185" s="36" t="s">
        <v>145</v>
      </c>
      <c r="C185" s="27">
        <f>C167-C168+C169+C174-C175+C176-C177-C178+C179-C180+C181-C182</f>
        <v>0</v>
      </c>
      <c r="D185" s="27">
        <f>D167-D168+D169+D174-D175+D176-D177-D178+D179-D180+D181-D182</f>
        <v>0</v>
      </c>
      <c r="E185" s="27">
        <v>-247660</v>
      </c>
      <c r="F185" s="27">
        <v>-263914</v>
      </c>
      <c r="G185" s="27">
        <v>-232052</v>
      </c>
      <c r="H185" s="27">
        <v>-122304</v>
      </c>
      <c r="I185" s="27">
        <v>-75575</v>
      </c>
      <c r="J185" s="27">
        <v>-283138</v>
      </c>
    </row>
    <row r="186" spans="1:10" ht="12.75">
      <c r="A186" s="22" t="s">
        <v>146</v>
      </c>
      <c r="B186" s="31" t="s">
        <v>147</v>
      </c>
      <c r="C186" s="24">
        <f>SUM(C187:C188)</f>
        <v>0</v>
      </c>
      <c r="D186" s="24">
        <f>SUM(D187:D188)</f>
        <v>0</v>
      </c>
      <c r="E186" s="24">
        <v>779810</v>
      </c>
      <c r="F186" s="24">
        <v>549049</v>
      </c>
      <c r="G186" s="24">
        <v>997688</v>
      </c>
      <c r="H186" s="24">
        <v>1124095</v>
      </c>
      <c r="I186" s="24">
        <v>1127249</v>
      </c>
      <c r="J186" s="24">
        <v>711739</v>
      </c>
    </row>
    <row r="187" spans="1:10" ht="12.75">
      <c r="A187" s="28" t="s">
        <v>8</v>
      </c>
      <c r="B187" s="29" t="s">
        <v>148</v>
      </c>
      <c r="C187" s="30"/>
      <c r="D187" s="30"/>
      <c r="E187" s="30">
        <v>797901</v>
      </c>
      <c r="F187" s="30">
        <v>1122279</v>
      </c>
      <c r="G187" s="30">
        <v>1090789</v>
      </c>
      <c r="H187" s="30">
        <v>1084521</v>
      </c>
      <c r="I187" s="30">
        <v>1141746</v>
      </c>
      <c r="J187" s="30">
        <v>884886</v>
      </c>
    </row>
    <row r="188" spans="1:10" ht="12.75">
      <c r="A188" s="28" t="s">
        <v>10</v>
      </c>
      <c r="B188" s="29" t="s">
        <v>149</v>
      </c>
      <c r="C188" s="30"/>
      <c r="D188" s="30"/>
      <c r="E188" s="30">
        <v>-18091</v>
      </c>
      <c r="F188" s="30">
        <v>-573230</v>
      </c>
      <c r="G188" s="30">
        <v>-93101</v>
      </c>
      <c r="H188" s="30">
        <v>39574</v>
      </c>
      <c r="I188" s="30">
        <v>-14497</v>
      </c>
      <c r="J188" s="30">
        <v>-173147</v>
      </c>
    </row>
    <row r="189" spans="1:10" ht="12.75">
      <c r="A189" s="19" t="s">
        <v>150</v>
      </c>
      <c r="B189" s="26" t="s">
        <v>151</v>
      </c>
      <c r="C189" s="27">
        <f>C166+C185-C186</f>
        <v>0</v>
      </c>
      <c r="D189" s="27">
        <f>D166+D185-D186</f>
        <v>0</v>
      </c>
      <c r="E189" s="27">
        <v>1630597</v>
      </c>
      <c r="F189" s="27">
        <v>2826213</v>
      </c>
      <c r="G189" s="27">
        <v>2936063</v>
      </c>
      <c r="H189" s="27">
        <v>3377000</v>
      </c>
      <c r="I189" s="27">
        <v>3464574</v>
      </c>
      <c r="J189" s="27">
        <f>J166+J185-J186</f>
        <v>3882196</v>
      </c>
    </row>
    <row r="190" spans="1:10" ht="12.75">
      <c r="A190" s="19" t="s">
        <v>152</v>
      </c>
      <c r="B190" s="33" t="s">
        <v>153</v>
      </c>
      <c r="C190" s="21"/>
      <c r="D190" s="21"/>
      <c r="E190" s="21">
        <v>65539</v>
      </c>
      <c r="F190" s="21"/>
      <c r="G190" s="21">
        <v>57637</v>
      </c>
      <c r="H190" s="21"/>
      <c r="I190" s="21"/>
      <c r="J190" s="21"/>
    </row>
    <row r="191" spans="1:10" ht="12.75">
      <c r="A191" s="34" t="s">
        <v>154</v>
      </c>
      <c r="B191" s="29" t="s">
        <v>155</v>
      </c>
      <c r="C191" s="30"/>
      <c r="D191" s="30"/>
      <c r="E191" s="30">
        <v>55758</v>
      </c>
      <c r="F191" s="30"/>
      <c r="G191" s="30">
        <v>22282</v>
      </c>
      <c r="H191" s="30"/>
      <c r="I191" s="30"/>
      <c r="J191" s="30"/>
    </row>
    <row r="192" spans="1:10" ht="12.75">
      <c r="A192" s="34" t="s">
        <v>156</v>
      </c>
      <c r="B192" s="37" t="s">
        <v>157</v>
      </c>
      <c r="C192" s="30"/>
      <c r="D192" s="30"/>
      <c r="E192" s="30">
        <v>3030</v>
      </c>
      <c r="F192" s="30"/>
      <c r="G192" s="30">
        <v>9192</v>
      </c>
      <c r="H192" s="30"/>
      <c r="I192" s="30"/>
      <c r="J192" s="30"/>
    </row>
    <row r="193" spans="1:10" ht="12.75">
      <c r="A193" s="28" t="s">
        <v>8</v>
      </c>
      <c r="B193" s="29" t="s">
        <v>148</v>
      </c>
      <c r="C193" s="30"/>
      <c r="D193" s="30"/>
      <c r="E193" s="30">
        <v>3030</v>
      </c>
      <c r="F193" s="30"/>
      <c r="G193" s="30">
        <v>9192</v>
      </c>
      <c r="H193" s="30"/>
      <c r="I193" s="30"/>
      <c r="J193" s="30"/>
    </row>
    <row r="194" spans="1:10" ht="12.75">
      <c r="A194" s="28" t="s">
        <v>10</v>
      </c>
      <c r="B194" s="29" t="s">
        <v>149</v>
      </c>
      <c r="C194" s="30"/>
      <c r="D194" s="30"/>
      <c r="E194" s="30"/>
      <c r="F194" s="30"/>
      <c r="G194" s="30"/>
      <c r="H194" s="30"/>
      <c r="I194" s="30"/>
      <c r="J194" s="30"/>
    </row>
    <row r="195" spans="1:10" ht="12.75">
      <c r="A195" s="19" t="s">
        <v>144</v>
      </c>
      <c r="B195" s="26" t="s">
        <v>158</v>
      </c>
      <c r="C195" s="27">
        <f>C190-C191-C192</f>
        <v>0</v>
      </c>
      <c r="D195" s="27">
        <f>D190-D191-D192</f>
        <v>0</v>
      </c>
      <c r="E195" s="27">
        <v>6751</v>
      </c>
      <c r="F195" s="27"/>
      <c r="G195" s="27">
        <v>26163</v>
      </c>
      <c r="H195" s="27"/>
      <c r="I195" s="27"/>
      <c r="J195" s="27">
        <f>J190-J191-J192</f>
        <v>0</v>
      </c>
    </row>
    <row r="196" spans="1:10" ht="12.75">
      <c r="A196" s="34" t="s">
        <v>159</v>
      </c>
      <c r="B196" s="29" t="s">
        <v>160</v>
      </c>
      <c r="C196" s="30"/>
      <c r="D196" s="30"/>
      <c r="E196" s="30"/>
      <c r="F196" s="30"/>
      <c r="G196" s="30"/>
      <c r="H196" s="30"/>
      <c r="I196" s="30"/>
      <c r="J196" s="30"/>
    </row>
    <row r="197" spans="1:10" ht="12.75">
      <c r="A197" s="19" t="s">
        <v>161</v>
      </c>
      <c r="B197" s="26" t="s">
        <v>162</v>
      </c>
      <c r="C197" s="27">
        <f>C189+C195</f>
        <v>0</v>
      </c>
      <c r="D197" s="27">
        <f>D189+D195</f>
        <v>0</v>
      </c>
      <c r="E197" s="27">
        <f aca="true" t="shared" si="27" ref="E197:J197">SUM(E189+E195)</f>
        <v>1637348</v>
      </c>
      <c r="F197" s="27">
        <f t="shared" si="27"/>
        <v>2826213</v>
      </c>
      <c r="G197" s="27">
        <f t="shared" si="27"/>
        <v>2962226</v>
      </c>
      <c r="H197" s="27">
        <f t="shared" si="27"/>
        <v>3377000</v>
      </c>
      <c r="I197" s="27">
        <f t="shared" si="27"/>
        <v>3464574</v>
      </c>
      <c r="J197" s="27">
        <f t="shared" si="27"/>
        <v>3882196</v>
      </c>
    </row>
    <row r="198" spans="1:10" ht="12.75">
      <c r="A198" s="19"/>
      <c r="B198" s="26" t="s">
        <v>163</v>
      </c>
      <c r="C198" s="27">
        <f>C197+C192+C186</f>
        <v>0</v>
      </c>
      <c r="D198" s="27">
        <f>D197+D192+D186</f>
        <v>0</v>
      </c>
      <c r="E198" s="27">
        <v>2420188</v>
      </c>
      <c r="F198" s="27">
        <v>3375262</v>
      </c>
      <c r="G198" s="27">
        <v>3969106</v>
      </c>
      <c r="H198" s="27">
        <v>4501095</v>
      </c>
      <c r="I198" s="27">
        <v>4591823</v>
      </c>
      <c r="J198" s="27">
        <f>J197+J192+J186</f>
        <v>4593935</v>
      </c>
    </row>
    <row r="199" spans="1:10" ht="12.75">
      <c r="A199" s="15"/>
      <c r="B199" s="16"/>
      <c r="C199" s="17"/>
      <c r="D199" s="17"/>
      <c r="E199" s="17"/>
      <c r="F199" s="17"/>
      <c r="G199" s="17"/>
      <c r="H199" s="17"/>
      <c r="I199" s="17"/>
      <c r="J199" s="17"/>
    </row>
    <row r="200" spans="1:10" ht="20.25">
      <c r="A200" s="69" t="s">
        <v>166</v>
      </c>
      <c r="B200" s="69"/>
      <c r="C200" s="17"/>
      <c r="D200" s="17"/>
      <c r="E200" s="17"/>
      <c r="F200" s="17"/>
      <c r="G200" s="17"/>
      <c r="H200" s="17"/>
      <c r="I200" s="17"/>
      <c r="J200" s="17"/>
    </row>
    <row r="201" spans="1:10" ht="12.75">
      <c r="A201" s="38"/>
      <c r="B201" s="38"/>
      <c r="C201" s="17"/>
      <c r="D201" s="17"/>
      <c r="E201" s="17"/>
      <c r="F201" s="17"/>
      <c r="G201" s="17"/>
      <c r="H201" s="17"/>
      <c r="I201" s="17"/>
      <c r="J201" s="17"/>
    </row>
    <row r="202" spans="1:10" ht="12.75">
      <c r="A202" s="58" t="s">
        <v>250</v>
      </c>
      <c r="B202" s="58" t="s">
        <v>251</v>
      </c>
      <c r="C202" s="59">
        <v>2000</v>
      </c>
      <c r="D202" s="59">
        <v>2001</v>
      </c>
      <c r="E202" s="59">
        <v>2002</v>
      </c>
      <c r="F202" s="59">
        <v>2003</v>
      </c>
      <c r="G202" s="59">
        <v>2004</v>
      </c>
      <c r="H202" s="59">
        <v>2005</v>
      </c>
      <c r="I202" s="59">
        <v>2006</v>
      </c>
      <c r="J202" s="59">
        <v>2007</v>
      </c>
    </row>
    <row r="203" spans="1:10" ht="14.25">
      <c r="A203" s="42" t="s">
        <v>167</v>
      </c>
      <c r="B203" s="12" t="s">
        <v>172</v>
      </c>
      <c r="C203" s="13"/>
      <c r="D203" s="13"/>
      <c r="E203" s="43">
        <v>0.051</v>
      </c>
      <c r="F203" s="43">
        <v>0.04</v>
      </c>
      <c r="G203" s="43">
        <v>0.048</v>
      </c>
      <c r="H203" s="43">
        <v>0.0353</v>
      </c>
      <c r="I203" s="43">
        <v>0.0377</v>
      </c>
      <c r="J203" s="43">
        <v>0.0424</v>
      </c>
    </row>
    <row r="204" spans="1:10" ht="13.5">
      <c r="A204" s="42" t="s">
        <v>168</v>
      </c>
      <c r="B204" s="12" t="s">
        <v>173</v>
      </c>
      <c r="C204" s="13"/>
      <c r="D204" s="13"/>
      <c r="E204" s="43">
        <f aca="true" t="shared" si="28" ref="E204:J204">IF((E78+E107+E121+E124)&lt;100000,5%,IF((E78+E107+E121+E124)&lt;3000000,((3-((E78+E107+E121+E124)/1000000))^2)/168.2,0%))</f>
        <v>0</v>
      </c>
      <c r="F204" s="43">
        <f t="shared" si="28"/>
        <v>0</v>
      </c>
      <c r="G204" s="43">
        <f t="shared" si="28"/>
        <v>0</v>
      </c>
      <c r="H204" s="43">
        <f t="shared" si="28"/>
        <v>0</v>
      </c>
      <c r="I204" s="43">
        <f t="shared" si="28"/>
        <v>0</v>
      </c>
      <c r="J204" s="43">
        <f t="shared" si="28"/>
        <v>0</v>
      </c>
    </row>
    <row r="205" spans="1:10" ht="14.25">
      <c r="A205" s="42" t="s">
        <v>170</v>
      </c>
      <c r="B205" s="12" t="s">
        <v>174</v>
      </c>
      <c r="C205" s="13"/>
      <c r="D205" s="13"/>
      <c r="E205" s="43">
        <f aca="true" t="shared" si="29" ref="E205:J205">IF(E207&gt;E206,0%,IF(((E198-E180)/E8)&lt;0,10%,((((E78+E107+E121+E124)/E8)*(E180/(E107+E121+E124))-((E198-E180)/E8))^2)/((10*((E78+E107+E121+E124)/E8)*(E180/(E107+E121+E124)))^2)))</f>
        <v>0</v>
      </c>
      <c r="F205" s="43">
        <f t="shared" si="29"/>
        <v>0</v>
      </c>
      <c r="G205" s="43">
        <f t="shared" si="29"/>
        <v>0</v>
      </c>
      <c r="H205" s="43">
        <f t="shared" si="29"/>
        <v>0</v>
      </c>
      <c r="I205" s="43">
        <f t="shared" si="29"/>
        <v>0</v>
      </c>
      <c r="J205" s="43">
        <f t="shared" si="29"/>
        <v>0</v>
      </c>
    </row>
    <row r="206" spans="1:10" ht="12.75">
      <c r="A206" s="42"/>
      <c r="B206" s="44" t="s">
        <v>239</v>
      </c>
      <c r="C206" s="45"/>
      <c r="D206" s="45"/>
      <c r="E206" s="65">
        <f aca="true" t="shared" si="30" ref="E206:J206">IF(AND(E8&gt;0,(E107+E121+E124)&gt;0),((E78+E107+E121+E124)/E8)*(E180/(E107+E121+E124)),0%)</f>
        <v>0.04027263719360217</v>
      </c>
      <c r="F206" s="65">
        <f t="shared" si="30"/>
        <v>0.046077230363342714</v>
      </c>
      <c r="G206" s="65">
        <f t="shared" si="30"/>
        <v>0.04049107064023181</v>
      </c>
      <c r="H206" s="65">
        <f t="shared" si="30"/>
        <v>0.020001989544458938</v>
      </c>
      <c r="I206" s="65">
        <f t="shared" si="30"/>
        <v>0.04738979475751588</v>
      </c>
      <c r="J206" s="65">
        <f t="shared" si="30"/>
        <v>0.027442044975970397</v>
      </c>
    </row>
    <row r="207" spans="1:10" ht="12.75">
      <c r="A207" s="46" t="s">
        <v>241</v>
      </c>
      <c r="B207" s="44" t="s">
        <v>240</v>
      </c>
      <c r="C207" s="45"/>
      <c r="D207" s="45"/>
      <c r="E207" s="61">
        <f aca="true" t="shared" si="31" ref="E207:J207">((E198-E180)/E77)</f>
        <v>0.14314281111350466</v>
      </c>
      <c r="F207" s="61">
        <f t="shared" si="31"/>
        <v>0.20919336551213236</v>
      </c>
      <c r="G207" s="61">
        <f t="shared" si="31"/>
        <v>0.24074212369768166</v>
      </c>
      <c r="H207" s="61">
        <f t="shared" si="31"/>
        <v>0.2767318574710667</v>
      </c>
      <c r="I207" s="61">
        <f t="shared" si="31"/>
        <v>0.25114026524958405</v>
      </c>
      <c r="J207" s="61">
        <f t="shared" si="31"/>
        <v>0.23166690138938206</v>
      </c>
    </row>
    <row r="208" spans="1:10" ht="14.25">
      <c r="A208" s="42" t="s">
        <v>171</v>
      </c>
      <c r="B208" s="12" t="s">
        <v>175</v>
      </c>
      <c r="C208" s="13"/>
      <c r="D208" s="13"/>
      <c r="E208" s="43">
        <f aca="true" t="shared" si="32" ref="E208:J208">IF(AND(E209&gt;1,E209&lt;E210),(((E210-E209)^2)/(10*((E210-1))^2)),IF(E209&lt;1,10%,0%))</f>
        <v>0</v>
      </c>
      <c r="F208" s="43">
        <f t="shared" si="32"/>
        <v>0</v>
      </c>
      <c r="G208" s="43">
        <f t="shared" si="32"/>
        <v>0</v>
      </c>
      <c r="H208" s="43">
        <f t="shared" si="32"/>
        <v>0.1</v>
      </c>
      <c r="I208" s="43">
        <f t="shared" si="32"/>
        <v>0.1</v>
      </c>
      <c r="J208" s="43">
        <f t="shared" si="32"/>
        <v>0</v>
      </c>
    </row>
    <row r="209" spans="1:10" ht="12.75">
      <c r="A209" s="42"/>
      <c r="B209" s="44" t="s">
        <v>242</v>
      </c>
      <c r="C209" s="13"/>
      <c r="D209" s="13"/>
      <c r="E209" s="47">
        <f aca="true" t="shared" si="33" ref="E209:J209">E39/(E112)</f>
        <v>1.1727774868598249</v>
      </c>
      <c r="F209" s="47">
        <f t="shared" si="33"/>
        <v>1.001135909908649</v>
      </c>
      <c r="G209" s="47">
        <f t="shared" si="33"/>
        <v>1.1851221263092209</v>
      </c>
      <c r="H209" s="47">
        <f t="shared" si="33"/>
        <v>0.9526216774775268</v>
      </c>
      <c r="I209" s="47">
        <f t="shared" si="33"/>
        <v>0.6147582653667264</v>
      </c>
      <c r="J209" s="47">
        <f t="shared" si="33"/>
        <v>1.1864264025814344</v>
      </c>
    </row>
    <row r="210" spans="1:10" ht="12.75">
      <c r="A210" s="42"/>
      <c r="B210" s="44" t="s">
        <v>238</v>
      </c>
      <c r="C210" s="13"/>
      <c r="D210" s="13"/>
      <c r="E210" s="48">
        <f aca="true" t="shared" si="34" ref="E210:J210">(E39-E40)/E112</f>
        <v>0.662243227755836</v>
      </c>
      <c r="F210" s="48">
        <f t="shared" si="34"/>
        <v>0.4650211749517767</v>
      </c>
      <c r="G210" s="48">
        <f t="shared" si="34"/>
        <v>0.5424356265362498</v>
      </c>
      <c r="H210" s="48">
        <f t="shared" si="34"/>
        <v>0.4184786707592742</v>
      </c>
      <c r="I210" s="48">
        <f t="shared" si="34"/>
        <v>0.23374312899764632</v>
      </c>
      <c r="J210" s="48">
        <f t="shared" si="34"/>
        <v>0.44950909396591715</v>
      </c>
    </row>
    <row r="211" spans="1:10" ht="12.75">
      <c r="A211" s="51" t="s">
        <v>169</v>
      </c>
      <c r="B211" s="52" t="s">
        <v>176</v>
      </c>
      <c r="C211" s="53"/>
      <c r="D211" s="53"/>
      <c r="E211" s="54">
        <f aca="true" t="shared" si="35" ref="E211:J211">E203+E204+E205+E208</f>
        <v>0.051</v>
      </c>
      <c r="F211" s="54">
        <f t="shared" si="35"/>
        <v>0.04</v>
      </c>
      <c r="G211" s="54">
        <f t="shared" si="35"/>
        <v>0.048</v>
      </c>
      <c r="H211" s="54">
        <f t="shared" si="35"/>
        <v>0.1353</v>
      </c>
      <c r="I211" s="54">
        <f t="shared" si="35"/>
        <v>0.1377</v>
      </c>
      <c r="J211" s="54">
        <f t="shared" si="35"/>
        <v>0.0424</v>
      </c>
    </row>
    <row r="212" spans="1:10" ht="12.75">
      <c r="A212" s="46" t="s">
        <v>0</v>
      </c>
      <c r="B212" s="44" t="s">
        <v>258</v>
      </c>
      <c r="C212" s="49"/>
      <c r="D212" s="49"/>
      <c r="E212" s="50">
        <f aca="true" t="shared" si="36" ref="E212:J212">E197/E78</f>
        <v>0.2734065223569613</v>
      </c>
      <c r="F212" s="50">
        <f t="shared" si="36"/>
        <v>0.40870321850496466</v>
      </c>
      <c r="G212" s="50">
        <f t="shared" si="36"/>
        <v>0.3719537622161228</v>
      </c>
      <c r="H212" s="50">
        <f t="shared" si="36"/>
        <v>0.3575074878604135</v>
      </c>
      <c r="I212" s="50">
        <f t="shared" si="36"/>
        <v>0.31659880810793645</v>
      </c>
      <c r="J212" s="50">
        <f t="shared" si="36"/>
        <v>0.303025851514682</v>
      </c>
    </row>
    <row r="213" spans="1:10" ht="14.25">
      <c r="A213" s="46" t="s">
        <v>248</v>
      </c>
      <c r="B213" s="44" t="s">
        <v>247</v>
      </c>
      <c r="C213" s="49"/>
      <c r="D213" s="49"/>
      <c r="E213" s="50">
        <f aca="true" t="shared" si="37" ref="E213:J213">IF((E124+E107+E121)=0,((E211*E214/E8)/(E78/E8)),((E211*E214/E8)-((1-E215)*(E180/(E124+E107+E121))*(E214/E8-E78/E8)))/(E78/E8))</f>
        <v>0.05735245013353496</v>
      </c>
      <c r="F213" s="50">
        <f t="shared" si="37"/>
        <v>0.0369319518489607</v>
      </c>
      <c r="G213" s="50">
        <f t="shared" si="37"/>
        <v>0.051130977881238285</v>
      </c>
      <c r="H213" s="50">
        <f t="shared" si="37"/>
        <v>0.159700318760748</v>
      </c>
      <c r="I213" s="50">
        <f t="shared" si="37"/>
        <v>0.14403729755859968</v>
      </c>
      <c r="J213" s="50">
        <f t="shared" si="37"/>
        <v>0.04538667039250483</v>
      </c>
    </row>
    <row r="214" spans="1:10" ht="12.75">
      <c r="A214" s="46" t="s">
        <v>243</v>
      </c>
      <c r="B214" s="44" t="s">
        <v>246</v>
      </c>
      <c r="C214" s="62"/>
      <c r="D214" s="62"/>
      <c r="E214" s="63">
        <f aca="true" t="shared" si="38" ref="E214:J214">E78+E107+E121+E124</f>
        <v>10098694</v>
      </c>
      <c r="F214" s="63">
        <f t="shared" si="38"/>
        <v>10353042</v>
      </c>
      <c r="G214" s="63">
        <f t="shared" si="38"/>
        <v>11299677</v>
      </c>
      <c r="H214" s="63">
        <f t="shared" si="38"/>
        <v>11436514</v>
      </c>
      <c r="I214" s="63">
        <f t="shared" si="38"/>
        <v>11783143</v>
      </c>
      <c r="J214" s="63">
        <f t="shared" si="38"/>
        <v>15238824</v>
      </c>
    </row>
    <row r="215" spans="1:10" ht="12.75">
      <c r="A215" s="46" t="s">
        <v>244</v>
      </c>
      <c r="B215" s="44" t="s">
        <v>245</v>
      </c>
      <c r="C215" s="64">
        <v>0.31</v>
      </c>
      <c r="D215" s="64">
        <v>0.31</v>
      </c>
      <c r="E215" s="64">
        <v>0.31</v>
      </c>
      <c r="F215" s="64">
        <v>0.31</v>
      </c>
      <c r="G215" s="64">
        <v>0.28</v>
      </c>
      <c r="H215" s="64">
        <v>0.26</v>
      </c>
      <c r="I215" s="64">
        <v>0.24</v>
      </c>
      <c r="J215" s="64">
        <v>0.24</v>
      </c>
    </row>
    <row r="216" spans="1:10" ht="14.25">
      <c r="A216" s="55" t="s">
        <v>1</v>
      </c>
      <c r="B216" s="56" t="s">
        <v>249</v>
      </c>
      <c r="C216" s="57"/>
      <c r="D216" s="57"/>
      <c r="E216" s="57">
        <f aca="true" t="shared" si="39" ref="E216:J216">(E212-E213)*E78</f>
        <v>1293881.7259999998</v>
      </c>
      <c r="F216" s="57">
        <f t="shared" si="39"/>
        <v>2570825.82</v>
      </c>
      <c r="G216" s="57">
        <f t="shared" si="39"/>
        <v>2555020.784</v>
      </c>
      <c r="H216" s="57">
        <f t="shared" si="39"/>
        <v>1868477.8157999997</v>
      </c>
      <c r="I216" s="57">
        <f t="shared" si="39"/>
        <v>1888358.7289</v>
      </c>
      <c r="J216" s="57">
        <f t="shared" si="39"/>
        <v>3300727.6223999998</v>
      </c>
    </row>
  </sheetData>
  <sheetProtection/>
  <mergeCells count="6">
    <mergeCell ref="A76:B76"/>
    <mergeCell ref="A135:B135"/>
    <mergeCell ref="A133:B133"/>
    <mergeCell ref="A200:B200"/>
    <mergeCell ref="A7:B7"/>
    <mergeCell ref="A3:B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- Přibíková</dc:creator>
  <cp:keywords/>
  <dc:description/>
  <cp:lastModifiedBy>vochozka</cp:lastModifiedBy>
  <dcterms:created xsi:type="dcterms:W3CDTF">2008-11-13T09:31:36Z</dcterms:created>
  <dcterms:modified xsi:type="dcterms:W3CDTF">2009-08-16T09:05:24Z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